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activeTab="1"/>
  </bookViews>
  <sheets>
    <sheet name="Sammanställning" sheetId="1" r:id="rId1"/>
    <sheet name="Förbrukning värme tom december" sheetId="2" r:id="rId2"/>
    <sheet name="värme 2020" sheetId="3" r:id="rId3"/>
    <sheet name="Blad1" sheetId="4" r:id="rId4"/>
  </sheets>
  <definedNames/>
  <calcPr fullCalcOnLoad="1"/>
</workbook>
</file>

<file path=xl/sharedStrings.xml><?xml version="1.0" encoding="utf-8"?>
<sst xmlns="http://schemas.openxmlformats.org/spreadsheetml/2006/main" count="1137" uniqueCount="582">
  <si>
    <t>182</t>
  </si>
  <si>
    <t>Vera Gehander</t>
  </si>
  <si>
    <t>180</t>
  </si>
  <si>
    <t>178</t>
  </si>
  <si>
    <t>Latvateikari, Raili</t>
  </si>
  <si>
    <t>176</t>
  </si>
  <si>
    <t>Rozenkrants, Anna</t>
  </si>
  <si>
    <t>174</t>
  </si>
  <si>
    <t>Ayranci, Yusuf</t>
  </si>
  <si>
    <t>172</t>
  </si>
  <si>
    <t>Nsubuga, Agnes o David</t>
  </si>
  <si>
    <t>170</t>
  </si>
  <si>
    <t>168</t>
  </si>
  <si>
    <t>Lovelöv, Daniel o Maria</t>
  </si>
  <si>
    <t>Hagos, Kinfe Michail</t>
  </si>
  <si>
    <t>164</t>
  </si>
  <si>
    <t>Seghir, Mohamad</t>
  </si>
  <si>
    <t>162</t>
  </si>
  <si>
    <t>160</t>
  </si>
  <si>
    <t>Gustavsson, Gunnar o Yvonne</t>
  </si>
  <si>
    <t>158</t>
  </si>
  <si>
    <t>Marimon, Gunnel</t>
  </si>
  <si>
    <t>156</t>
  </si>
  <si>
    <t>Forsbom, Arne</t>
  </si>
  <si>
    <t>154</t>
  </si>
  <si>
    <t>Salonen-Hamrin, Virpi</t>
  </si>
  <si>
    <t>152</t>
  </si>
  <si>
    <t>Wadecki, Hanna</t>
  </si>
  <si>
    <t>150</t>
  </si>
  <si>
    <t>Adem, Salem Osman</t>
  </si>
  <si>
    <t>148</t>
  </si>
  <si>
    <t>Solonakis, Eleni Maria</t>
  </si>
  <si>
    <t>146</t>
  </si>
  <si>
    <t>Nylind, Björn o Marianne</t>
  </si>
  <si>
    <t>144</t>
  </si>
  <si>
    <t>142</t>
  </si>
  <si>
    <t>Ilhom,Barno</t>
  </si>
  <si>
    <t>140</t>
  </si>
  <si>
    <t>Rönnberg, Irene</t>
  </si>
  <si>
    <t>138</t>
  </si>
  <si>
    <t>Virtanen, Sugiyama</t>
  </si>
  <si>
    <t>136</t>
  </si>
  <si>
    <t>Murad, Talin / Yacob, Matti</t>
  </si>
  <si>
    <t>134</t>
  </si>
  <si>
    <t>Sing, Amrit Kaur</t>
  </si>
  <si>
    <t>132</t>
  </si>
  <si>
    <t>Melkumyan Ziravard</t>
  </si>
  <si>
    <t>130</t>
  </si>
  <si>
    <t>Himberg, Sari</t>
  </si>
  <si>
    <t>128</t>
  </si>
  <si>
    <t>Westerbäck, Kurt</t>
  </si>
  <si>
    <t>126</t>
  </si>
  <si>
    <t xml:space="preserve"> Omar Hassan, Khadija</t>
  </si>
  <si>
    <t>124</t>
  </si>
  <si>
    <t>Adam / Younadam</t>
  </si>
  <si>
    <t>122</t>
  </si>
  <si>
    <t>Mehawi / Salman</t>
  </si>
  <si>
    <t>120</t>
  </si>
  <si>
    <t>Al-Lami / Al-Khazaali</t>
  </si>
  <si>
    <t>118</t>
  </si>
  <si>
    <t>Hares, Sameha</t>
  </si>
  <si>
    <t>116</t>
  </si>
  <si>
    <t>Hashim Mahdi</t>
  </si>
  <si>
    <t>114</t>
  </si>
  <si>
    <t>Javed, Muhammad Aqeel</t>
  </si>
  <si>
    <t>112</t>
  </si>
  <si>
    <t>Ghani Gill  / Gill, Msaira</t>
  </si>
  <si>
    <t>110</t>
  </si>
  <si>
    <t>Khatana, Akhtar Zaman</t>
  </si>
  <si>
    <t>108</t>
  </si>
  <si>
    <t>Al-Aboddy, Mohamed</t>
  </si>
  <si>
    <t>106</t>
  </si>
  <si>
    <t>104</t>
  </si>
  <si>
    <t>Carlsund, Bo</t>
  </si>
  <si>
    <t>102</t>
  </si>
  <si>
    <t>Zahid   Parveen</t>
  </si>
  <si>
    <t>100</t>
  </si>
  <si>
    <t>Johansson, Ingrid</t>
  </si>
  <si>
    <t>98</t>
  </si>
  <si>
    <t>Forsberg Tripkou, Berit</t>
  </si>
  <si>
    <t>96</t>
  </si>
  <si>
    <t>Maluka n´Landu</t>
  </si>
  <si>
    <t>94</t>
  </si>
  <si>
    <t>Sandquist, Lennart</t>
  </si>
  <si>
    <t>92</t>
  </si>
  <si>
    <t>Tyyskä, Erkki</t>
  </si>
  <si>
    <t>90</t>
  </si>
  <si>
    <t>Doss / Omar</t>
  </si>
  <si>
    <t>88</t>
  </si>
  <si>
    <t>Ahmad/Anjum</t>
  </si>
  <si>
    <t>86</t>
  </si>
  <si>
    <t>Harutyunyan, Gevorg</t>
  </si>
  <si>
    <t>84</t>
  </si>
  <si>
    <t>Glavå, Leif</t>
  </si>
  <si>
    <t>82</t>
  </si>
  <si>
    <t>Larramo, Jaakko</t>
  </si>
  <si>
    <t>80</t>
  </si>
  <si>
    <t>Jansson, Bengt</t>
  </si>
  <si>
    <t>78</t>
  </si>
  <si>
    <t>Ayranci, Ali</t>
  </si>
  <si>
    <t>76</t>
  </si>
  <si>
    <t>Malik, Farrukh</t>
  </si>
  <si>
    <t>74</t>
  </si>
  <si>
    <t>Mohamad, Samir</t>
  </si>
  <si>
    <t>72</t>
  </si>
  <si>
    <t>Mattsson, Erik</t>
  </si>
  <si>
    <t>70</t>
  </si>
  <si>
    <t>Sauma, Yussef</t>
  </si>
  <si>
    <t>70019304</t>
  </si>
  <si>
    <t>66</t>
  </si>
  <si>
    <t>Alkelöw, Stig</t>
  </si>
  <si>
    <t>64</t>
  </si>
  <si>
    <t>Shen,Yi Jun</t>
  </si>
  <si>
    <t>62</t>
  </si>
  <si>
    <t>Saleh-Pour</t>
  </si>
  <si>
    <t>60</t>
  </si>
  <si>
    <t>Tang /Zhang</t>
  </si>
  <si>
    <t>58</t>
  </si>
  <si>
    <t>Kolkowski, Wiktor</t>
  </si>
  <si>
    <t>56</t>
  </si>
  <si>
    <t>Thorsson,Daniel</t>
  </si>
  <si>
    <t>54</t>
  </si>
  <si>
    <t>Dalvik, Inga</t>
  </si>
  <si>
    <t>52</t>
  </si>
  <si>
    <t>Gill, Asim</t>
  </si>
  <si>
    <t>50</t>
  </si>
  <si>
    <t>Lamminen, Anneli</t>
  </si>
  <si>
    <t>48</t>
  </si>
  <si>
    <t>Gill, Haseeb</t>
  </si>
  <si>
    <t>46</t>
  </si>
  <si>
    <t>Bajric, Edin</t>
  </si>
  <si>
    <t>44</t>
  </si>
  <si>
    <t>Martinez - Fernandez</t>
  </si>
  <si>
    <t>42</t>
  </si>
  <si>
    <t>Ding, Meili</t>
  </si>
  <si>
    <t>40</t>
  </si>
  <si>
    <t>Engman-Janner</t>
  </si>
  <si>
    <t>38</t>
  </si>
  <si>
    <t>Leon, Douglas</t>
  </si>
  <si>
    <t>36</t>
  </si>
  <si>
    <t>Choudhury, Shabbir</t>
  </si>
  <si>
    <t>34</t>
  </si>
  <si>
    <t>Saygin, Salih</t>
  </si>
  <si>
    <t>32</t>
  </si>
  <si>
    <t>Hashim/Huadi</t>
  </si>
  <si>
    <t>30</t>
  </si>
  <si>
    <t>Jalil Hanif Mabrur</t>
  </si>
  <si>
    <t>28</t>
  </si>
  <si>
    <t>26</t>
  </si>
  <si>
    <t>Umar / Mohdisa</t>
  </si>
  <si>
    <t>70019227</t>
  </si>
  <si>
    <t>24</t>
  </si>
  <si>
    <t>Chaudry, Mohammad Ashraf</t>
  </si>
  <si>
    <t>22</t>
  </si>
  <si>
    <t>Hassan Ahmad, Nazanin</t>
  </si>
  <si>
    <t>20</t>
  </si>
  <si>
    <t xml:space="preserve"> Salam Chadni och Eva</t>
  </si>
  <si>
    <t>18</t>
  </si>
  <si>
    <t>Rozenkrants , Anna</t>
  </si>
  <si>
    <t>16</t>
  </si>
  <si>
    <t>Sudlla, Alfridi</t>
  </si>
  <si>
    <t>14</t>
  </si>
  <si>
    <t>Strömfelt, Susanne</t>
  </si>
  <si>
    <t>12</t>
  </si>
  <si>
    <t xml:space="preserve">Vrighed, Natalia </t>
  </si>
  <si>
    <t>10</t>
  </si>
  <si>
    <t>Isho, Raymond</t>
  </si>
  <si>
    <t>8</t>
  </si>
  <si>
    <t>Lindblad, Kate Marie</t>
  </si>
  <si>
    <t>6</t>
  </si>
  <si>
    <t>Armagan, Gülseren</t>
  </si>
  <si>
    <t>4</t>
  </si>
  <si>
    <t>Ferrer, Sebastian</t>
  </si>
  <si>
    <t>2</t>
  </si>
  <si>
    <t>Rahman, Selina</t>
  </si>
  <si>
    <t>Hus</t>
  </si>
  <si>
    <t>namn</t>
  </si>
  <si>
    <t>368 l\h</t>
  </si>
  <si>
    <t>373 l\h</t>
  </si>
  <si>
    <t>365 l\h</t>
  </si>
  <si>
    <t>385 l\h</t>
  </si>
  <si>
    <t>kr/kWh</t>
  </si>
  <si>
    <t>MWh</t>
  </si>
  <si>
    <t>jan</t>
  </si>
  <si>
    <t>feb</t>
  </si>
  <si>
    <t>mars</t>
  </si>
  <si>
    <t>april</t>
  </si>
  <si>
    <t>maj</t>
  </si>
  <si>
    <t>juni</t>
  </si>
  <si>
    <t>juli</t>
  </si>
  <si>
    <t>Nämndemannens Samfällighetsförening</t>
  </si>
  <si>
    <t xml:space="preserve"> </t>
  </si>
  <si>
    <t>C = lilla kullen  33 hus</t>
  </si>
  <si>
    <t>F = stora kullen  57 hus</t>
  </si>
  <si>
    <t>Totalt 90 hus</t>
  </si>
  <si>
    <t>Pris/MWh</t>
  </si>
  <si>
    <t>MWh/33</t>
  </si>
  <si>
    <t>Förbrukn</t>
  </si>
  <si>
    <t>Fast avg.</t>
  </si>
  <si>
    <t>Totalt C</t>
  </si>
  <si>
    <t>MWh/57</t>
  </si>
  <si>
    <t>Förbrukn.</t>
  </si>
  <si>
    <t>Totalt  F</t>
  </si>
  <si>
    <t>Kostnad</t>
  </si>
  <si>
    <t>kr</t>
  </si>
  <si>
    <t>Jan</t>
  </si>
  <si>
    <t>Feb</t>
  </si>
  <si>
    <t>Mars</t>
  </si>
  <si>
    <t>April</t>
  </si>
  <si>
    <t>Maj</t>
  </si>
  <si>
    <t>Jun</t>
  </si>
  <si>
    <t>Juli</t>
  </si>
  <si>
    <t>Aug</t>
  </si>
  <si>
    <t>Sept</t>
  </si>
  <si>
    <t>Okt</t>
  </si>
  <si>
    <t>Nov</t>
  </si>
  <si>
    <t>Dec</t>
  </si>
  <si>
    <t xml:space="preserve">Summa </t>
  </si>
  <si>
    <t xml:space="preserve"> Hus/år</t>
  </si>
  <si>
    <t>Fast avgift</t>
  </si>
  <si>
    <t>Förbruk</t>
  </si>
  <si>
    <t>tot</t>
  </si>
  <si>
    <t>vatten</t>
  </si>
  <si>
    <t>pris/kWh</t>
  </si>
  <si>
    <t>kostnad värme tom</t>
  </si>
  <si>
    <t>20% går bort till uppvärmning av varmvatten kvar</t>
  </si>
  <si>
    <t>antal mätta kWh tom</t>
  </si>
  <si>
    <t>Antal kWh</t>
  </si>
  <si>
    <t>aug</t>
  </si>
  <si>
    <t>sept</t>
  </si>
  <si>
    <t>okt</t>
  </si>
  <si>
    <t>nov</t>
  </si>
  <si>
    <t>dec</t>
  </si>
  <si>
    <t>VÄRMEFÖRBRUKNING  Mätarställning den 1 i varje månad 2020       kWh</t>
  </si>
  <si>
    <t>Saltängens AB</t>
  </si>
  <si>
    <t>Höijs AB</t>
  </si>
  <si>
    <t>Gustavsson, G o Y</t>
  </si>
  <si>
    <t>Murad, Talin / Yacob,</t>
  </si>
  <si>
    <t>Kostnad Kr</t>
  </si>
  <si>
    <t>Azim Halimi</t>
  </si>
  <si>
    <t>Maritza Talavera Escobar</t>
  </si>
  <si>
    <t>Binafsha Yousefi</t>
  </si>
  <si>
    <t>Kostnad enl 90:dels principen</t>
  </si>
  <si>
    <t>per hus</t>
  </si>
  <si>
    <t>Modul nr</t>
  </si>
  <si>
    <t>Mätarställning</t>
  </si>
  <si>
    <t>Förbrukning</t>
  </si>
  <si>
    <t>2020 01 01</t>
  </si>
  <si>
    <t>2020 02 01</t>
  </si>
  <si>
    <t>2020 03 01</t>
  </si>
  <si>
    <t>2020 04 01</t>
  </si>
  <si>
    <t>2020 05 01</t>
  </si>
  <si>
    <t>2020 06 01</t>
  </si>
  <si>
    <t>2020 07 01</t>
  </si>
  <si>
    <t>2020 08 01</t>
  </si>
  <si>
    <t>2020 09 01</t>
  </si>
  <si>
    <t>2020 10 01</t>
  </si>
  <si>
    <t>dal</t>
  </si>
  <si>
    <t>l/h</t>
  </si>
  <si>
    <t>under januari</t>
  </si>
  <si>
    <t>under februari</t>
  </si>
  <si>
    <t>under mars</t>
  </si>
  <si>
    <t>under april</t>
  </si>
  <si>
    <t>under maj</t>
  </si>
  <si>
    <t>under juni</t>
  </si>
  <si>
    <t>under juli</t>
  </si>
  <si>
    <t>under aug</t>
  </si>
  <si>
    <t>under sept</t>
  </si>
  <si>
    <t>kWh</t>
  </si>
  <si>
    <t>Volym</t>
  </si>
  <si>
    <t>Flöde</t>
  </si>
  <si>
    <t xml:space="preserve">Flöde </t>
  </si>
  <si>
    <r>
      <t>m</t>
    </r>
    <r>
      <rPr>
        <vertAlign val="superscript"/>
        <sz val="12"/>
        <color indexed="8"/>
        <rFont val="Calibri"/>
        <family val="2"/>
      </rPr>
      <t>3</t>
    </r>
  </si>
  <si>
    <t>70019229</t>
  </si>
  <si>
    <t>306 l\h</t>
  </si>
  <si>
    <t>309 l\h</t>
  </si>
  <si>
    <t>318 l\h</t>
  </si>
  <si>
    <t>70019367</t>
  </si>
  <si>
    <t>761 l\h</t>
  </si>
  <si>
    <t>723 l\h</t>
  </si>
  <si>
    <t>718 l\h</t>
  </si>
  <si>
    <t>70019264</t>
  </si>
  <si>
    <t>837 l\h</t>
  </si>
  <si>
    <t>823 l\h</t>
  </si>
  <si>
    <t>813 l\h</t>
  </si>
  <si>
    <t>70019296</t>
  </si>
  <si>
    <t>857 l\h</t>
  </si>
  <si>
    <t>829 l\h</t>
  </si>
  <si>
    <t>801 l\h</t>
  </si>
  <si>
    <t>70019268</t>
  </si>
  <si>
    <t>927 l\h</t>
  </si>
  <si>
    <t>983 l\h</t>
  </si>
  <si>
    <t>70019355</t>
  </si>
  <si>
    <t>1044 l\h</t>
  </si>
  <si>
    <t>1080 l\h</t>
  </si>
  <si>
    <t>1024 l\h</t>
  </si>
  <si>
    <t>70019335</t>
  </si>
  <si>
    <t>198 l\h</t>
  </si>
  <si>
    <t>178 l\h</t>
  </si>
  <si>
    <t>70019283</t>
  </si>
  <si>
    <t>1020 l\h</t>
  </si>
  <si>
    <t>1027 l\h</t>
  </si>
  <si>
    <t>1023 l\h</t>
  </si>
  <si>
    <t>70019234</t>
  </si>
  <si>
    <t>659 l\h</t>
  </si>
  <si>
    <t>622 l\h</t>
  </si>
  <si>
    <t>645 l\h</t>
  </si>
  <si>
    <t>70019210</t>
  </si>
  <si>
    <t>611 l\h</t>
  </si>
  <si>
    <t>594 l\h</t>
  </si>
  <si>
    <t>616 l\h</t>
  </si>
  <si>
    <t>70019213</t>
  </si>
  <si>
    <t>764 l\h</t>
  </si>
  <si>
    <t>834 l\h</t>
  </si>
  <si>
    <t>878 l\h</t>
  </si>
  <si>
    <t>70019232</t>
  </si>
  <si>
    <t>166 l\h</t>
  </si>
  <si>
    <t>165 l\h</t>
  </si>
  <si>
    <t>164 l\h</t>
  </si>
  <si>
    <t>393 l\h</t>
  </si>
  <si>
    <t>70019240</t>
  </si>
  <si>
    <t>452 l\h</t>
  </si>
  <si>
    <t>446 l\h</t>
  </si>
  <si>
    <t>451 l\h</t>
  </si>
  <si>
    <t>70019204</t>
  </si>
  <si>
    <t>395 l\h</t>
  </si>
  <si>
    <t>380 l\h</t>
  </si>
  <si>
    <t>383 l\h</t>
  </si>
  <si>
    <t>70019274</t>
  </si>
  <si>
    <t>797 l\h</t>
  </si>
  <si>
    <t>782 l\h</t>
  </si>
  <si>
    <t>780 l\h</t>
  </si>
  <si>
    <t>70019243</t>
  </si>
  <si>
    <t>709 l\h</t>
  </si>
  <si>
    <t>697 l\h</t>
  </si>
  <si>
    <t>695 l\h</t>
  </si>
  <si>
    <t>70019289</t>
  </si>
  <si>
    <t>443 l\h</t>
  </si>
  <si>
    <t>434 l\h</t>
  </si>
  <si>
    <t>438 l\h</t>
  </si>
  <si>
    <t>70019239</t>
  </si>
  <si>
    <t>542 l\h</t>
  </si>
  <si>
    <t>525 l\h</t>
  </si>
  <si>
    <t>528 l\h</t>
  </si>
  <si>
    <t>70019223</t>
  </si>
  <si>
    <t>468 l\h</t>
  </si>
  <si>
    <t>70019218</t>
  </si>
  <si>
    <t>359 l\h</t>
  </si>
  <si>
    <t>346 l\h</t>
  </si>
  <si>
    <t>349 l\h</t>
  </si>
  <si>
    <t>70019195</t>
  </si>
  <si>
    <t>444 l\h</t>
  </si>
  <si>
    <t>396 l\h</t>
  </si>
  <si>
    <t>431 l\h</t>
  </si>
  <si>
    <t>70019211</t>
  </si>
  <si>
    <t>394 l\h</t>
  </si>
  <si>
    <t>411 l\h</t>
  </si>
  <si>
    <t>70019285</t>
  </si>
  <si>
    <t>391 l\h</t>
  </si>
  <si>
    <t>374 l\h</t>
  </si>
  <si>
    <t>323 l\h</t>
  </si>
  <si>
    <t>70019205</t>
  </si>
  <si>
    <t>290 l\h</t>
  </si>
  <si>
    <t>294 l\h</t>
  </si>
  <si>
    <t>287 l\h</t>
  </si>
  <si>
    <t>70019353</t>
  </si>
  <si>
    <t>370 l\h</t>
  </si>
  <si>
    <t>70019259</t>
  </si>
  <si>
    <t>343 l\h</t>
  </si>
  <si>
    <t>340 l\h</t>
  </si>
  <si>
    <t>345 l\h</t>
  </si>
  <si>
    <t>70019230</t>
  </si>
  <si>
    <t>397 l\h</t>
  </si>
  <si>
    <t>401 l\h</t>
  </si>
  <si>
    <t>403 l\h</t>
  </si>
  <si>
    <t>70019193</t>
  </si>
  <si>
    <t>429 l\h</t>
  </si>
  <si>
    <t>70019203</t>
  </si>
  <si>
    <t>604 l\h</t>
  </si>
  <si>
    <t>601 l\h</t>
  </si>
  <si>
    <t>70019362</t>
  </si>
  <si>
    <t>546 l\h</t>
  </si>
  <si>
    <t>548 l\h</t>
  </si>
  <si>
    <t>554 l\h</t>
  </si>
  <si>
    <t>70019251</t>
  </si>
  <si>
    <t>556 l\h</t>
  </si>
  <si>
    <t>543 l\h</t>
  </si>
  <si>
    <t>561 l\h</t>
  </si>
  <si>
    <t>70019278</t>
  </si>
  <si>
    <t>408 l\h</t>
  </si>
  <si>
    <t>440 l\h</t>
  </si>
  <si>
    <t>432 l\h</t>
  </si>
  <si>
    <t>70019244</t>
  </si>
  <si>
    <t>387 l\h</t>
  </si>
  <si>
    <t>60 l\h</t>
  </si>
  <si>
    <t>70019265</t>
  </si>
  <si>
    <t>462 l\h</t>
  </si>
  <si>
    <t>501 l\h</t>
  </si>
  <si>
    <t>70019391</t>
  </si>
  <si>
    <t>70019279</t>
  </si>
  <si>
    <t>522 l\h</t>
  </si>
  <si>
    <t>523 l\h</t>
  </si>
  <si>
    <t>555 l\h</t>
  </si>
  <si>
    <t>70019337</t>
  </si>
  <si>
    <t>70019345</t>
  </si>
  <si>
    <t>267 l\h</t>
  </si>
  <si>
    <t>272 l\h</t>
  </si>
  <si>
    <t>273 l\h</t>
  </si>
  <si>
    <t>70019275</t>
  </si>
  <si>
    <t>197 l\h</t>
  </si>
  <si>
    <t>204 l\h</t>
  </si>
  <si>
    <t>207 l\h</t>
  </si>
  <si>
    <t>70019280</t>
  </si>
  <si>
    <t>250 l\h</t>
  </si>
  <si>
    <t>251 l\h</t>
  </si>
  <si>
    <t>266 l\h</t>
  </si>
  <si>
    <t>70019326</t>
  </si>
  <si>
    <t>416 l\h</t>
  </si>
  <si>
    <t>418 l\h</t>
  </si>
  <si>
    <t>426 l\h</t>
  </si>
  <si>
    <t>70019387</t>
  </si>
  <si>
    <t>286 l\h</t>
  </si>
  <si>
    <t>279 l\h</t>
  </si>
  <si>
    <t>292 l\h</t>
  </si>
  <si>
    <t>70019336</t>
  </si>
  <si>
    <t>265 l\h</t>
  </si>
  <si>
    <t>268 l\h</t>
  </si>
  <si>
    <t>70019297</t>
  </si>
  <si>
    <t>193 l\h</t>
  </si>
  <si>
    <t>176 l\h</t>
  </si>
  <si>
    <t>70019379</t>
  </si>
  <si>
    <t>360 l\h</t>
  </si>
  <si>
    <t>363 l\h</t>
  </si>
  <si>
    <t>376 l\h</t>
  </si>
  <si>
    <t>70019231</t>
  </si>
  <si>
    <t>366 l\h</t>
  </si>
  <si>
    <t>70019329</t>
  </si>
  <si>
    <t>259 l\h</t>
  </si>
  <si>
    <t>253 l\h</t>
  </si>
  <si>
    <t>70019214</t>
  </si>
  <si>
    <t>342 l\h</t>
  </si>
  <si>
    <t>70019343</t>
  </si>
  <si>
    <t>291 l\h</t>
  </si>
  <si>
    <t>297 l\h</t>
  </si>
  <si>
    <t>70019225</t>
  </si>
  <si>
    <t>148 l\h</t>
  </si>
  <si>
    <t>140 l\h</t>
  </si>
  <si>
    <t>138 l\h</t>
  </si>
  <si>
    <t>70019236</t>
  </si>
  <si>
    <t>285 l\h</t>
  </si>
  <si>
    <t>70019235</t>
  </si>
  <si>
    <t>512 l\h</t>
  </si>
  <si>
    <t>521 l\h</t>
  </si>
  <si>
    <t>515 l\h</t>
  </si>
  <si>
    <t>70019388</t>
  </si>
  <si>
    <t>531 l\h</t>
  </si>
  <si>
    <t>534 l\h</t>
  </si>
  <si>
    <t>536 l\h</t>
  </si>
  <si>
    <t>70019272</t>
  </si>
  <si>
    <t>469 l\h</t>
  </si>
  <si>
    <t>527 l\h</t>
  </si>
  <si>
    <t>70019299</t>
  </si>
  <si>
    <t>579 l\h</t>
  </si>
  <si>
    <t>602 l\h</t>
  </si>
  <si>
    <t>617 l\h</t>
  </si>
  <si>
    <t>70019255</t>
  </si>
  <si>
    <t>300 l\h</t>
  </si>
  <si>
    <t>303 l\h</t>
  </si>
  <si>
    <t>295 l\h</t>
  </si>
  <si>
    <t>70019221</t>
  </si>
  <si>
    <t>844 l\h</t>
  </si>
  <si>
    <t>845 l\h</t>
  </si>
  <si>
    <t>822 l\h</t>
  </si>
  <si>
    <t>70019192</t>
  </si>
  <si>
    <t>524 l\h</t>
  </si>
  <si>
    <t>507 l\h</t>
  </si>
  <si>
    <t>70019277</t>
  </si>
  <si>
    <t>841 l\h</t>
  </si>
  <si>
    <t>825 l\h</t>
  </si>
  <si>
    <t>70019316</t>
  </si>
  <si>
    <t>275 l\h</t>
  </si>
  <si>
    <t>278 l\h</t>
  </si>
  <si>
    <t>277 l\h</t>
  </si>
  <si>
    <t>70019200</t>
  </si>
  <si>
    <t>219 l\h</t>
  </si>
  <si>
    <t>210 l\h</t>
  </si>
  <si>
    <t>246 l\h</t>
  </si>
  <si>
    <t>70019199</t>
  </si>
  <si>
    <t>293 l\h</t>
  </si>
  <si>
    <t>70019327</t>
  </si>
  <si>
    <t>310 l\h</t>
  </si>
  <si>
    <t>70019342</t>
  </si>
  <si>
    <t>350 l\h</t>
  </si>
  <si>
    <t>333 l\h</t>
  </si>
  <si>
    <t>338 l\h</t>
  </si>
  <si>
    <t>70019208</t>
  </si>
  <si>
    <t>70019273</t>
  </si>
  <si>
    <t>402 l\h</t>
  </si>
  <si>
    <t>405 l\h</t>
  </si>
  <si>
    <t>70019376</t>
  </si>
  <si>
    <t>276 l\h</t>
  </si>
  <si>
    <t>70019298</t>
  </si>
  <si>
    <t>280 l\h</t>
  </si>
  <si>
    <t>284 l\h</t>
  </si>
  <si>
    <t>70019237</t>
  </si>
  <si>
    <t>328 l\h</t>
  </si>
  <si>
    <t>70019271</t>
  </si>
  <si>
    <t>499 l\h</t>
  </si>
  <si>
    <t>70019281</t>
  </si>
  <si>
    <t>430 l\h</t>
  </si>
  <si>
    <t>441 l\h</t>
  </si>
  <si>
    <t>70019216</t>
  </si>
  <si>
    <t>493 l\h</t>
  </si>
  <si>
    <t>497 l\h</t>
  </si>
  <si>
    <t>70019202</t>
  </si>
  <si>
    <t>113 l\h</t>
  </si>
  <si>
    <t>108 l\h</t>
  </si>
  <si>
    <t>105 l\h</t>
  </si>
  <si>
    <t>70019287</t>
  </si>
  <si>
    <t>352 l\h</t>
  </si>
  <si>
    <t>327 l\h</t>
  </si>
  <si>
    <t>335 l\h</t>
  </si>
  <si>
    <t>70019288</t>
  </si>
  <si>
    <t>437 l\h</t>
  </si>
  <si>
    <t>417 l\h</t>
  </si>
  <si>
    <t>70019301</t>
  </si>
  <si>
    <t>386 l\h</t>
  </si>
  <si>
    <t>375 l\h</t>
  </si>
  <si>
    <t>70019389</t>
  </si>
  <si>
    <t>132 l\h</t>
  </si>
  <si>
    <t>117 l\h</t>
  </si>
  <si>
    <t>116 l\h</t>
  </si>
  <si>
    <t>70019306</t>
  </si>
  <si>
    <t>305 l\h</t>
  </si>
  <si>
    <t>239 l\h</t>
  </si>
  <si>
    <t>70019262</t>
  </si>
  <si>
    <t>157 l\h</t>
  </si>
  <si>
    <t>155 l\h</t>
  </si>
  <si>
    <t>169 l\h</t>
  </si>
  <si>
    <t>70019354</t>
  </si>
  <si>
    <t>235 l\h</t>
  </si>
  <si>
    <t>237 l\h</t>
  </si>
  <si>
    <t>274 l\h</t>
  </si>
  <si>
    <t>70019253</t>
  </si>
  <si>
    <t>362 l\h</t>
  </si>
  <si>
    <t>344 l\h</t>
  </si>
  <si>
    <t>336 l\h</t>
  </si>
  <si>
    <t>70019248</t>
  </si>
  <si>
    <t>112 l\h</t>
  </si>
  <si>
    <t>122 l\h</t>
  </si>
  <si>
    <t>128 l\h</t>
  </si>
  <si>
    <t>70019194</t>
  </si>
  <si>
    <t>270 l\h</t>
  </si>
  <si>
    <t>70019300</t>
  </si>
  <si>
    <t>478 l\h</t>
  </si>
  <si>
    <t>460 l\h</t>
  </si>
  <si>
    <t>490 l\h</t>
  </si>
  <si>
    <t>70019212</t>
  </si>
  <si>
    <t>456 l\h</t>
  </si>
  <si>
    <t>70019303</t>
  </si>
  <si>
    <t>463 l\h</t>
  </si>
  <si>
    <t>474 l\h</t>
  </si>
  <si>
    <t>70019207</t>
  </si>
  <si>
    <t>454 l\h</t>
  </si>
  <si>
    <t>70019228</t>
  </si>
  <si>
    <t>918 l\h</t>
  </si>
  <si>
    <t>928 l\h</t>
  </si>
  <si>
    <t>929 l\h</t>
  </si>
  <si>
    <t>kost värme - vatten</t>
  </si>
  <si>
    <t>under okt</t>
  </si>
  <si>
    <t>2020 11 01</t>
  </si>
  <si>
    <t>Suijt, Rozario</t>
  </si>
  <si>
    <t>90/del</t>
  </si>
  <si>
    <r>
      <t xml:space="preserve">åter </t>
    </r>
    <r>
      <rPr>
        <b/>
        <sz val="11"/>
        <rFont val="Abadi"/>
        <family val="2"/>
      </rPr>
      <t>eller</t>
    </r>
    <r>
      <rPr>
        <b/>
        <sz val="11"/>
        <color indexed="10"/>
        <rFont val="Abadi"/>
        <family val="2"/>
      </rPr>
      <t xml:space="preserve"> bet</t>
    </r>
  </si>
  <si>
    <t>2020 12 01</t>
  </si>
  <si>
    <t>under nov</t>
  </si>
  <si>
    <t>minus</t>
  </si>
  <si>
    <r>
      <rPr>
        <b/>
        <sz val="8"/>
        <rFont val="Arial"/>
        <family val="2"/>
      </rPr>
      <t>tom</t>
    </r>
    <r>
      <rPr>
        <b/>
        <sz val="10"/>
        <rFont val="Arial"/>
        <family val="2"/>
      </rPr>
      <t xml:space="preserve"> november</t>
    </r>
  </si>
  <si>
    <t>tom  december</t>
  </si>
  <si>
    <t>2021 01 01</t>
  </si>
  <si>
    <t>under dec</t>
  </si>
  <si>
    <t>UTFALL för år 2020 tom december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</si>
</sst>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[$-F800]dddd\,\ mmmm\ dd\,\ yyyy"/>
    <numFmt numFmtId="166" formatCode="[$-41D]&quot;den &quot;d\ mmmm\ yyyy"/>
    <numFmt numFmtId="167" formatCode="0_ ;[Red]\-0\ "/>
    <numFmt numFmtId="168" formatCode="0.0"/>
    <numFmt numFmtId="169" formatCode="&quot;l/h&quot;"/>
    <numFmt numFmtId="170" formatCode="#&quot; &quot;\l&quot;/&quot;\h"/>
    <numFmt numFmtId="171" formatCode="#,##0\ &quot;kr&quot;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mmm/yyyy"/>
    <numFmt numFmtId="177" formatCode="#,##0.00\ &quot;kr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6"/>
      <name val="Britannic Bold"/>
      <family val="2"/>
    </font>
    <font>
      <b/>
      <sz val="12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name val="MS Sans Serif"/>
      <family val="2"/>
    </font>
    <font>
      <i/>
      <sz val="12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vertAlign val="superscript"/>
      <sz val="12"/>
      <color indexed="8"/>
      <name val="Calibri"/>
      <family val="2"/>
    </font>
    <font>
      <b/>
      <sz val="11"/>
      <color indexed="10"/>
      <name val="Abadi"/>
      <family val="2"/>
    </font>
    <font>
      <b/>
      <sz val="11"/>
      <name val="Abad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30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Abadi"/>
      <family val="2"/>
    </font>
    <font>
      <b/>
      <sz val="11"/>
      <color indexed="62"/>
      <name val="Abad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Arial"/>
      <family val="2"/>
    </font>
    <font>
      <b/>
      <sz val="11"/>
      <color rgb="FF0070C0"/>
      <name val="Calibri"/>
      <family val="2"/>
    </font>
    <font>
      <sz val="11"/>
      <color rgb="FF002060"/>
      <name val="Calibri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theme="1"/>
      <name val="Abadi"/>
      <family val="2"/>
    </font>
    <font>
      <b/>
      <sz val="11"/>
      <color theme="4" tint="-0.24997000396251678"/>
      <name val="Abad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1F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3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5" borderId="0" applyNumberFormat="0" applyBorder="0" applyAlignment="0" applyProtection="0"/>
    <xf numFmtId="0" fontId="0" fillId="16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1" applyNumberFormat="0" applyFont="0" applyAlignment="0" applyProtection="0"/>
    <xf numFmtId="0" fontId="54" fillId="21" borderId="2" applyNumberFormat="0" applyAlignment="0" applyProtection="0"/>
    <xf numFmtId="0" fontId="55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31" borderId="3" applyNumberFormat="0" applyAlignment="0" applyProtection="0"/>
    <xf numFmtId="0" fontId="62" fillId="0" borderId="4" applyNumberFormat="0" applyFill="0" applyAlignment="0" applyProtection="0"/>
    <xf numFmtId="0" fontId="63" fillId="32" borderId="0" applyNumberFormat="0" applyBorder="0" applyAlignment="0" applyProtection="0"/>
    <xf numFmtId="0" fontId="6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597">
    <xf numFmtId="0" fontId="0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0" fillId="4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4" borderId="11" xfId="0" applyNumberForma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70" fontId="0" fillId="6" borderId="1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57" applyFont="1" applyAlignment="1">
      <alignment horizontal="centerContinuous"/>
      <protection/>
    </xf>
    <xf numFmtId="1" fontId="6" fillId="0" borderId="0" xfId="57" applyNumberFormat="1" applyFont="1" applyAlignment="1">
      <alignment horizontal="centerContinuous"/>
      <protection/>
    </xf>
    <xf numFmtId="0" fontId="3" fillId="0" borderId="0" xfId="57">
      <alignment/>
      <protection/>
    </xf>
    <xf numFmtId="1" fontId="3" fillId="0" borderId="0" xfId="57" applyNumberFormat="1" applyAlignment="1">
      <alignment horizontal="centerContinuous"/>
      <protection/>
    </xf>
    <xf numFmtId="1" fontId="3" fillId="0" borderId="0" xfId="57" applyNumberFormat="1">
      <alignment/>
      <protection/>
    </xf>
    <xf numFmtId="0" fontId="7" fillId="0" borderId="20" xfId="57" applyFont="1" applyBorder="1" applyAlignment="1">
      <alignment horizontal="centerContinuous"/>
      <protection/>
    </xf>
    <xf numFmtId="0" fontId="3" fillId="0" borderId="21" xfId="57" applyBorder="1" applyAlignment="1">
      <alignment horizontal="centerContinuous"/>
      <protection/>
    </xf>
    <xf numFmtId="0" fontId="3" fillId="0" borderId="22" xfId="57" applyBorder="1" applyAlignment="1">
      <alignment horizontal="centerContinuous"/>
      <protection/>
    </xf>
    <xf numFmtId="0" fontId="7" fillId="33" borderId="20" xfId="57" applyFont="1" applyFill="1" applyBorder="1">
      <alignment/>
      <protection/>
    </xf>
    <xf numFmtId="0" fontId="3" fillId="33" borderId="22" xfId="57" applyFill="1" applyBorder="1">
      <alignment/>
      <protection/>
    </xf>
    <xf numFmtId="0" fontId="3" fillId="33" borderId="18" xfId="57" applyFill="1" applyBorder="1">
      <alignment/>
      <protection/>
    </xf>
    <xf numFmtId="1" fontId="8" fillId="33" borderId="23" xfId="57" applyNumberFormat="1" applyFont="1" applyFill="1" applyBorder="1" applyAlignment="1">
      <alignment horizontal="centerContinuous"/>
      <protection/>
    </xf>
    <xf numFmtId="1" fontId="8" fillId="33" borderId="24" xfId="57" applyNumberFormat="1" applyFont="1" applyFill="1" applyBorder="1" applyAlignment="1">
      <alignment horizontal="centerContinuous"/>
      <protection/>
    </xf>
    <xf numFmtId="1" fontId="8" fillId="33" borderId="25" xfId="57" applyNumberFormat="1" applyFont="1" applyFill="1" applyBorder="1" applyAlignment="1">
      <alignment horizontal="left"/>
      <protection/>
    </xf>
    <xf numFmtId="1" fontId="8" fillId="0" borderId="0" xfId="57" applyNumberFormat="1" applyFont="1" applyAlignment="1">
      <alignment horizontal="centerContinuous"/>
      <protection/>
    </xf>
    <xf numFmtId="1" fontId="8" fillId="33" borderId="25" xfId="57" applyNumberFormat="1" applyFont="1" applyFill="1" applyBorder="1">
      <alignment/>
      <protection/>
    </xf>
    <xf numFmtId="1" fontId="8" fillId="33" borderId="25" xfId="57" applyNumberFormat="1" applyFont="1" applyFill="1" applyBorder="1" applyAlignment="1">
      <alignment horizontal="center"/>
      <protection/>
    </xf>
    <xf numFmtId="0" fontId="3" fillId="33" borderId="26" xfId="57" applyFill="1" applyBorder="1" applyAlignment="1">
      <alignment horizontal="center"/>
      <protection/>
    </xf>
    <xf numFmtId="1" fontId="8" fillId="0" borderId="27" xfId="57" applyNumberFormat="1" applyFont="1" applyBorder="1" applyAlignment="1">
      <alignment horizontal="centerContinuous"/>
      <protection/>
    </xf>
    <xf numFmtId="1" fontId="8" fillId="0" borderId="28" xfId="57" applyNumberFormat="1" applyFont="1" applyBorder="1" applyAlignment="1">
      <alignment horizontal="centerContinuous"/>
      <protection/>
    </xf>
    <xf numFmtId="1" fontId="8" fillId="0" borderId="29" xfId="57" applyNumberFormat="1" applyFont="1" applyBorder="1" applyAlignment="1">
      <alignment horizontal="center"/>
      <protection/>
    </xf>
    <xf numFmtId="1" fontId="8" fillId="0" borderId="30" xfId="57" applyNumberFormat="1" applyFont="1" applyBorder="1" applyAlignment="1">
      <alignment horizontal="center"/>
      <protection/>
    </xf>
    <xf numFmtId="1" fontId="8" fillId="0" borderId="31" xfId="57" applyNumberFormat="1" applyFont="1" applyBorder="1" applyAlignment="1">
      <alignment horizontal="centerContinuous"/>
      <protection/>
    </xf>
    <xf numFmtId="1" fontId="8" fillId="0" borderId="28" xfId="57" applyNumberFormat="1" applyFont="1" applyBorder="1" applyAlignment="1">
      <alignment horizontal="center"/>
      <protection/>
    </xf>
    <xf numFmtId="0" fontId="3" fillId="0" borderId="32" xfId="57" applyBorder="1">
      <alignment/>
      <protection/>
    </xf>
    <xf numFmtId="0" fontId="3" fillId="0" borderId="33" xfId="57" applyBorder="1">
      <alignment/>
      <protection/>
    </xf>
    <xf numFmtId="1" fontId="8" fillId="0" borderId="33" xfId="57" applyNumberFormat="1" applyFont="1" applyBorder="1" applyAlignment="1">
      <alignment horizontal="centerContinuous"/>
      <protection/>
    </xf>
    <xf numFmtId="2" fontId="8" fillId="0" borderId="21" xfId="57" applyNumberFormat="1" applyFont="1" applyBorder="1" applyAlignment="1">
      <alignment horizontal="centerContinuous"/>
      <protection/>
    </xf>
    <xf numFmtId="1" fontId="8" fillId="0" borderId="21" xfId="57" applyNumberFormat="1" applyFont="1" applyBorder="1" applyAlignment="1">
      <alignment horizontal="centerContinuous"/>
      <protection/>
    </xf>
    <xf numFmtId="1" fontId="8" fillId="0" borderId="22" xfId="57" applyNumberFormat="1" applyFont="1" applyBorder="1" applyAlignment="1">
      <alignment horizontal="centerContinuous"/>
      <protection/>
    </xf>
    <xf numFmtId="1" fontId="8" fillId="0" borderId="20" xfId="57" applyNumberFormat="1" applyFont="1" applyBorder="1" applyAlignment="1">
      <alignment horizontal="centerContinuous"/>
      <protection/>
    </xf>
    <xf numFmtId="1" fontId="8" fillId="0" borderId="22" xfId="57" applyNumberFormat="1" applyFont="1" applyBorder="1">
      <alignment/>
      <protection/>
    </xf>
    <xf numFmtId="0" fontId="9" fillId="0" borderId="34" xfId="57" applyFont="1" applyBorder="1">
      <alignment/>
      <protection/>
    </xf>
    <xf numFmtId="1" fontId="10" fillId="0" borderId="35" xfId="57" applyNumberFormat="1" applyFont="1" applyBorder="1" applyAlignment="1">
      <alignment horizontal="center"/>
      <protection/>
    </xf>
    <xf numFmtId="1" fontId="10" fillId="0" borderId="35" xfId="57" applyNumberFormat="1" applyFont="1" applyBorder="1" applyAlignment="1">
      <alignment horizontal="centerContinuous"/>
      <protection/>
    </xf>
    <xf numFmtId="2" fontId="10" fillId="0" borderId="0" xfId="57" applyNumberFormat="1" applyFont="1" applyAlignment="1">
      <alignment horizontal="centerContinuous"/>
      <protection/>
    </xf>
    <xf numFmtId="1" fontId="10" fillId="0" borderId="0" xfId="57" applyNumberFormat="1" applyFont="1" applyAlignment="1">
      <alignment horizontal="centerContinuous"/>
      <protection/>
    </xf>
    <xf numFmtId="1" fontId="10" fillId="0" borderId="0" xfId="57" applyNumberFormat="1" applyFont="1" applyAlignment="1">
      <alignment horizontal="center"/>
      <protection/>
    </xf>
    <xf numFmtId="2" fontId="10" fillId="0" borderId="0" xfId="57" applyNumberFormat="1" applyFont="1" applyAlignment="1">
      <alignment horizontal="center" vertical="top"/>
      <protection/>
    </xf>
    <xf numFmtId="1" fontId="10" fillId="0" borderId="11" xfId="57" applyNumberFormat="1" applyFont="1" applyBorder="1" applyAlignment="1">
      <alignment horizontal="center"/>
      <protection/>
    </xf>
    <xf numFmtId="1" fontId="10" fillId="0" borderId="10" xfId="57" applyNumberFormat="1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2" fontId="10" fillId="0" borderId="0" xfId="57" applyNumberFormat="1" applyFont="1" applyAlignment="1">
      <alignment horizontal="center"/>
      <protection/>
    </xf>
    <xf numFmtId="1" fontId="11" fillId="0" borderId="0" xfId="57" applyNumberFormat="1" applyFont="1" applyAlignment="1">
      <alignment horizontal="centerContinuous"/>
      <protection/>
    </xf>
    <xf numFmtId="0" fontId="12" fillId="0" borderId="0" xfId="57" applyFont="1">
      <alignment/>
      <protection/>
    </xf>
    <xf numFmtId="0" fontId="13" fillId="0" borderId="15" xfId="57" applyFont="1" applyBorder="1" applyAlignment="1">
      <alignment horizontal="center"/>
      <protection/>
    </xf>
    <xf numFmtId="1" fontId="14" fillId="0" borderId="0" xfId="57" applyNumberFormat="1" applyFont="1" applyAlignment="1">
      <alignment horizontal="centerContinuous"/>
      <protection/>
    </xf>
    <xf numFmtId="2" fontId="14" fillId="0" borderId="0" xfId="57" applyNumberFormat="1" applyFont="1" applyAlignment="1">
      <alignment horizontal="centerContinuous"/>
      <protection/>
    </xf>
    <xf numFmtId="1" fontId="14" fillId="0" borderId="0" xfId="57" applyNumberFormat="1" applyFont="1" applyAlignment="1">
      <alignment horizontal="center"/>
      <protection/>
    </xf>
    <xf numFmtId="1" fontId="14" fillId="0" borderId="36" xfId="57" applyNumberFormat="1" applyFont="1" applyBorder="1" applyAlignment="1">
      <alignment horizontal="centerContinuous"/>
      <protection/>
    </xf>
    <xf numFmtId="0" fontId="15" fillId="0" borderId="37" xfId="57" applyFont="1" applyBorder="1">
      <alignment/>
      <protection/>
    </xf>
    <xf numFmtId="0" fontId="15" fillId="0" borderId="0" xfId="57" applyFont="1" applyAlignment="1">
      <alignment horizontal="center"/>
      <protection/>
    </xf>
    <xf numFmtId="1" fontId="9" fillId="0" borderId="38" xfId="57" applyNumberFormat="1" applyFont="1" applyBorder="1" applyAlignment="1">
      <alignment horizontal="centerContinuous"/>
      <protection/>
    </xf>
    <xf numFmtId="2" fontId="8" fillId="0" borderId="39" xfId="57" applyNumberFormat="1" applyFont="1" applyBorder="1" applyAlignment="1">
      <alignment horizontal="center"/>
      <protection/>
    </xf>
    <xf numFmtId="1" fontId="8" fillId="0" borderId="39" xfId="57" applyNumberFormat="1" applyFont="1" applyBorder="1" applyAlignment="1">
      <alignment horizontal="centerContinuous"/>
      <protection/>
    </xf>
    <xf numFmtId="1" fontId="8" fillId="0" borderId="39" xfId="57" applyNumberFormat="1" applyFont="1" applyBorder="1" applyAlignment="1">
      <alignment horizontal="center"/>
      <protection/>
    </xf>
    <xf numFmtId="1" fontId="9" fillId="0" borderId="39" xfId="57" applyNumberFormat="1" applyFont="1" applyBorder="1" applyAlignment="1">
      <alignment horizontal="centerContinuous"/>
      <protection/>
    </xf>
    <xf numFmtId="2" fontId="8" fillId="0" borderId="39" xfId="57" applyNumberFormat="1" applyFont="1" applyBorder="1" applyAlignment="1">
      <alignment horizontal="centerContinuous"/>
      <protection/>
    </xf>
    <xf numFmtId="1" fontId="8" fillId="0" borderId="40" xfId="57" applyNumberFormat="1" applyFont="1" applyBorder="1" applyAlignment="1">
      <alignment horizontal="center"/>
      <protection/>
    </xf>
    <xf numFmtId="1" fontId="9" fillId="33" borderId="41" xfId="57" applyNumberFormat="1" applyFont="1" applyFill="1" applyBorder="1" applyAlignment="1">
      <alignment horizontal="centerContinuous"/>
      <protection/>
    </xf>
    <xf numFmtId="1" fontId="9" fillId="33" borderId="40" xfId="57" applyNumberFormat="1" applyFont="1" applyFill="1" applyBorder="1" applyAlignment="1">
      <alignment horizontal="centerContinuous"/>
      <protection/>
    </xf>
    <xf numFmtId="0" fontId="11" fillId="0" borderId="34" xfId="57" applyFont="1" applyBorder="1">
      <alignment/>
      <protection/>
    </xf>
    <xf numFmtId="0" fontId="16" fillId="0" borderId="0" xfId="57" applyFont="1" applyAlignment="1">
      <alignment horizontal="center"/>
      <protection/>
    </xf>
    <xf numFmtId="1" fontId="8" fillId="0" borderId="35" xfId="57" applyNumberFormat="1" applyFont="1" applyBorder="1" applyAlignment="1">
      <alignment horizontal="centerContinuous"/>
      <protection/>
    </xf>
    <xf numFmtId="2" fontId="9" fillId="0" borderId="42" xfId="57" applyNumberFormat="1" applyFont="1" applyBorder="1" applyAlignment="1">
      <alignment horizontal="centerContinuous"/>
      <protection/>
    </xf>
    <xf numFmtId="1" fontId="8" fillId="0" borderId="0" xfId="57" applyNumberFormat="1" applyFont="1" applyAlignment="1">
      <alignment horizontal="center"/>
      <protection/>
    </xf>
    <xf numFmtId="1" fontId="8" fillId="0" borderId="11" xfId="57" applyNumberFormat="1" applyFont="1" applyBorder="1" applyAlignment="1">
      <alignment horizontal="centerContinuous"/>
      <protection/>
    </xf>
    <xf numFmtId="1" fontId="8" fillId="0" borderId="10" xfId="57" applyNumberFormat="1" applyFont="1" applyBorder="1" applyAlignment="1">
      <alignment horizontal="centerContinuous"/>
      <protection/>
    </xf>
    <xf numFmtId="1" fontId="8" fillId="0" borderId="11" xfId="57" applyNumberFormat="1" applyFont="1" applyBorder="1">
      <alignment/>
      <protection/>
    </xf>
    <xf numFmtId="0" fontId="15" fillId="0" borderId="43" xfId="57" applyFont="1" applyBorder="1" applyAlignment="1">
      <alignment vertical="center"/>
      <protection/>
    </xf>
    <xf numFmtId="0" fontId="15" fillId="0" borderId="15" xfId="57" applyFont="1" applyBorder="1" applyAlignment="1">
      <alignment horizontal="center" vertical="center"/>
      <protection/>
    </xf>
    <xf numFmtId="2" fontId="9" fillId="0" borderId="29" xfId="57" applyNumberFormat="1" applyFont="1" applyBorder="1" applyAlignment="1">
      <alignment horizontal="centerContinuous" vertical="center"/>
      <protection/>
    </xf>
    <xf numFmtId="2" fontId="9" fillId="0" borderId="28" xfId="57" applyNumberFormat="1" applyFont="1" applyBorder="1" applyAlignment="1">
      <alignment horizontal="centerContinuous" vertical="center"/>
      <protection/>
    </xf>
    <xf numFmtId="1" fontId="8" fillId="0" borderId="28" xfId="57" applyNumberFormat="1" applyFont="1" applyBorder="1" applyAlignment="1">
      <alignment horizontal="centerContinuous" vertical="center"/>
      <protection/>
    </xf>
    <xf numFmtId="1" fontId="9" fillId="0" borderId="28" xfId="57" applyNumberFormat="1" applyFont="1" applyBorder="1" applyAlignment="1">
      <alignment horizontal="center" vertical="center"/>
      <protection/>
    </xf>
    <xf numFmtId="2" fontId="9" fillId="0" borderId="28" xfId="57" applyNumberFormat="1" applyFont="1" applyBorder="1" applyAlignment="1">
      <alignment horizontal="center" vertical="center"/>
      <protection/>
    </xf>
    <xf numFmtId="1" fontId="9" fillId="0" borderId="30" xfId="57" applyNumberFormat="1" applyFont="1" applyBorder="1" applyAlignment="1">
      <alignment horizontal="center" vertical="center"/>
      <protection/>
    </xf>
    <xf numFmtId="1" fontId="9" fillId="0" borderId="0" xfId="57" applyNumberFormat="1" applyFont="1" applyAlignment="1">
      <alignment horizontal="center" vertical="center"/>
      <protection/>
    </xf>
    <xf numFmtId="2" fontId="9" fillId="0" borderId="27" xfId="57" applyNumberFormat="1" applyFont="1" applyBorder="1" applyAlignment="1">
      <alignment horizontal="centerContinuous" vertical="center"/>
      <protection/>
    </xf>
    <xf numFmtId="0" fontId="73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5" fillId="0" borderId="0" xfId="0" applyFont="1" applyBorder="1" applyAlignment="1">
      <alignment vertical="center" wrapText="1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70" fillId="0" borderId="0" xfId="0" applyNumberFormat="1" applyFont="1" applyBorder="1" applyAlignment="1">
      <alignment horizontal="center"/>
    </xf>
    <xf numFmtId="1" fontId="70" fillId="0" borderId="0" xfId="0" applyNumberFormat="1" applyFont="1" applyFill="1" applyBorder="1" applyAlignment="1">
      <alignment horizontal="center"/>
    </xf>
    <xf numFmtId="1" fontId="70" fillId="0" borderId="0" xfId="0" applyNumberFormat="1" applyFont="1" applyAlignment="1">
      <alignment/>
    </xf>
    <xf numFmtId="2" fontId="70" fillId="0" borderId="0" xfId="0" applyNumberFormat="1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4" fillId="0" borderId="10" xfId="0" applyFont="1" applyBorder="1" applyAlignment="1">
      <alignment/>
    </xf>
    <xf numFmtId="3" fontId="76" fillId="0" borderId="44" xfId="0" applyNumberFormat="1" applyFont="1" applyBorder="1" applyAlignment="1">
      <alignment horizontal="center"/>
    </xf>
    <xf numFmtId="3" fontId="76" fillId="0" borderId="45" xfId="0" applyNumberFormat="1" applyFont="1" applyBorder="1" applyAlignment="1">
      <alignment horizontal="center"/>
    </xf>
    <xf numFmtId="0" fontId="74" fillId="0" borderId="46" xfId="0" applyFont="1" applyBorder="1" applyAlignment="1">
      <alignment/>
    </xf>
    <xf numFmtId="0" fontId="73" fillId="0" borderId="15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49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3" fontId="0" fillId="0" borderId="14" xfId="0" applyNumberFormat="1" applyBorder="1" applyAlignment="1">
      <alignment horizontal="center"/>
    </xf>
    <xf numFmtId="0" fontId="74" fillId="0" borderId="50" xfId="0" applyFont="1" applyBorder="1" applyAlignment="1">
      <alignment/>
    </xf>
    <xf numFmtId="0" fontId="73" fillId="0" borderId="51" xfId="0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51" xfId="0" applyNumberFormat="1" applyFill="1" applyBorder="1" applyAlignment="1">
      <alignment horizontal="center" vertical="center"/>
    </xf>
    <xf numFmtId="3" fontId="76" fillId="0" borderId="5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0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34" borderId="0" xfId="0" applyFont="1" applyFill="1" applyAlignment="1">
      <alignment horizontal="center"/>
    </xf>
    <xf numFmtId="165" fontId="2" fillId="4" borderId="10" xfId="0" applyNumberFormat="1" applyFont="1" applyFill="1" applyBorder="1" applyAlignment="1">
      <alignment vertical="top"/>
    </xf>
    <xf numFmtId="165" fontId="2" fillId="4" borderId="0" xfId="0" applyNumberFormat="1" applyFont="1" applyFill="1" applyAlignment="1">
      <alignment horizontal="center" vertical="top"/>
    </xf>
    <xf numFmtId="165" fontId="2" fillId="4" borderId="11" xfId="0" applyNumberFormat="1" applyFont="1" applyFill="1" applyBorder="1" applyAlignment="1">
      <alignment vertical="top"/>
    </xf>
    <xf numFmtId="165" fontId="2" fillId="34" borderId="10" xfId="0" applyNumberFormat="1" applyFont="1" applyFill="1" applyBorder="1" applyAlignment="1">
      <alignment vertical="top"/>
    </xf>
    <xf numFmtId="165" fontId="2" fillId="34" borderId="0" xfId="0" applyNumberFormat="1" applyFont="1" applyFill="1" applyAlignment="1">
      <alignment horizontal="center" vertical="top"/>
    </xf>
    <xf numFmtId="165" fontId="2" fillId="34" borderId="11" xfId="0" applyNumberFormat="1" applyFont="1" applyFill="1" applyBorder="1" applyAlignment="1">
      <alignment horizontal="center" vertical="top"/>
    </xf>
    <xf numFmtId="165" fontId="2" fillId="35" borderId="10" xfId="0" applyNumberFormat="1" applyFont="1" applyFill="1" applyBorder="1" applyAlignment="1">
      <alignment vertical="top"/>
    </xf>
    <xf numFmtId="165" fontId="2" fillId="35" borderId="0" xfId="0" applyNumberFormat="1" applyFont="1" applyFill="1" applyAlignment="1">
      <alignment horizontal="center" vertical="top"/>
    </xf>
    <xf numFmtId="165" fontId="2" fillId="35" borderId="11" xfId="0" applyNumberFormat="1" applyFont="1" applyFill="1" applyBorder="1" applyAlignment="1">
      <alignment horizontal="center" vertical="top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164" fontId="0" fillId="5" borderId="46" xfId="0" applyNumberFormat="1" applyFill="1" applyBorder="1" applyAlignment="1">
      <alignment horizontal="center"/>
    </xf>
    <xf numFmtId="164" fontId="73" fillId="5" borderId="15" xfId="0" applyNumberFormat="1" applyFont="1" applyFill="1" applyBorder="1" applyAlignment="1">
      <alignment horizontal="center"/>
    </xf>
    <xf numFmtId="164" fontId="0" fillId="7" borderId="46" xfId="0" applyNumberFormat="1" applyFill="1" applyBorder="1" applyAlignment="1">
      <alignment horizontal="center"/>
    </xf>
    <xf numFmtId="1" fontId="77" fillId="7" borderId="15" xfId="0" applyNumberFormat="1" applyFont="1" applyFill="1" applyBorder="1" applyAlignment="1">
      <alignment horizontal="center"/>
    </xf>
    <xf numFmtId="164" fontId="0" fillId="3" borderId="46" xfId="0" applyNumberFormat="1" applyFill="1" applyBorder="1" applyAlignment="1">
      <alignment horizontal="center"/>
    </xf>
    <xf numFmtId="1" fontId="77" fillId="3" borderId="15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168" fontId="3" fillId="35" borderId="15" xfId="0" applyNumberFormat="1" applyFont="1" applyFill="1" applyBorder="1" applyAlignment="1">
      <alignment horizontal="center"/>
    </xf>
    <xf numFmtId="0" fontId="2" fillId="13" borderId="46" xfId="0" applyFont="1" applyFill="1" applyBorder="1" applyAlignment="1">
      <alignment horizontal="center"/>
    </xf>
    <xf numFmtId="168" fontId="3" fillId="13" borderId="15" xfId="0" applyNumberFormat="1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168" fontId="3" fillId="5" borderId="15" xfId="0" applyNumberFormat="1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70" fontId="0" fillId="4" borderId="22" xfId="0" applyNumberForma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170" fontId="0" fillId="6" borderId="22" xfId="0" applyNumberForma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5" borderId="0" xfId="0" applyFill="1" applyAlignment="1">
      <alignment horizontal="center"/>
    </xf>
    <xf numFmtId="1" fontId="77" fillId="7" borderId="10" xfId="0" applyNumberFormat="1" applyFont="1" applyFill="1" applyBorder="1" applyAlignment="1">
      <alignment horizontal="center"/>
    </xf>
    <xf numFmtId="1" fontId="77" fillId="7" borderId="0" xfId="0" applyNumberFormat="1" applyFont="1" applyFill="1" applyAlignment="1">
      <alignment horizontal="center"/>
    </xf>
    <xf numFmtId="1" fontId="77" fillId="3" borderId="10" xfId="0" applyNumberFormat="1" applyFont="1" applyFill="1" applyBorder="1" applyAlignment="1">
      <alignment horizontal="center"/>
    </xf>
    <xf numFmtId="1" fontId="77" fillId="3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" fontId="79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0" xfId="0" applyFill="1" applyAlignment="1">
      <alignment/>
    </xf>
    <xf numFmtId="0" fontId="0" fillId="4" borderId="4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70" fontId="0" fillId="4" borderId="54" xfId="0" applyNumberFormat="1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70" fontId="0" fillId="6" borderId="54" xfId="0" applyNumberForma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3" borderId="46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54" xfId="0" applyFill="1" applyBorder="1" applyAlignment="1">
      <alignment/>
    </xf>
    <xf numFmtId="0" fontId="3" fillId="34" borderId="46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0" fillId="35" borderId="4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54" xfId="0" applyFill="1" applyBorder="1" applyAlignment="1">
      <alignment horizontal="center"/>
    </xf>
    <xf numFmtId="0" fontId="0" fillId="13" borderId="46" xfId="0" applyFill="1" applyBorder="1" applyAlignment="1">
      <alignment/>
    </xf>
    <xf numFmtId="0" fontId="0" fillId="13" borderId="15" xfId="0" applyFill="1" applyBorder="1" applyAlignment="1">
      <alignment/>
    </xf>
    <xf numFmtId="1" fontId="77" fillId="7" borderId="46" xfId="0" applyNumberFormat="1" applyFont="1" applyFill="1" applyBorder="1" applyAlignment="1">
      <alignment horizontal="center"/>
    </xf>
    <xf numFmtId="1" fontId="77" fillId="3" borderId="4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/>
    </xf>
    <xf numFmtId="0" fontId="7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0" fillId="0" borderId="0" xfId="0" applyFont="1" applyAlignment="1">
      <alignment/>
    </xf>
    <xf numFmtId="0" fontId="75" fillId="0" borderId="0" xfId="0" applyFont="1" applyAlignment="1">
      <alignment vertical="center" wrapText="1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7" applyFont="1" applyBorder="1">
      <alignment/>
      <protection/>
    </xf>
    <xf numFmtId="1" fontId="7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1" fontId="70" fillId="0" borderId="0" xfId="0" applyNumberFormat="1" applyFont="1" applyBorder="1" applyAlignment="1">
      <alignment horizontal="right"/>
    </xf>
    <xf numFmtId="0" fontId="7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5" fontId="2" fillId="5" borderId="11" xfId="0" applyNumberFormat="1" applyFont="1" applyFill="1" applyBorder="1" applyAlignment="1">
      <alignment horizontal="center" vertical="top"/>
    </xf>
    <xf numFmtId="165" fontId="2" fillId="7" borderId="11" xfId="0" applyNumberFormat="1" applyFont="1" applyFill="1" applyBorder="1" applyAlignment="1">
      <alignment horizontal="center" vertical="top"/>
    </xf>
    <xf numFmtId="165" fontId="2" fillId="13" borderId="11" xfId="0" applyNumberFormat="1" applyFont="1" applyFill="1" applyBorder="1" applyAlignment="1">
      <alignment horizontal="center" vertical="top"/>
    </xf>
    <xf numFmtId="165" fontId="2" fillId="13" borderId="10" xfId="0" applyNumberFormat="1" applyFont="1" applyFill="1" applyBorder="1" applyAlignment="1">
      <alignment vertical="top"/>
    </xf>
    <xf numFmtId="165" fontId="2" fillId="5" borderId="10" xfId="0" applyNumberFormat="1" applyFont="1" applyFill="1" applyBorder="1" applyAlignment="1">
      <alignment vertical="top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164" fontId="0" fillId="6" borderId="46" xfId="0" applyNumberFormat="1" applyFill="1" applyBorder="1" applyAlignment="1">
      <alignment horizontal="center"/>
    </xf>
    <xf numFmtId="164" fontId="73" fillId="6" borderId="15" xfId="0" applyNumberFormat="1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3" fillId="13" borderId="10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13" borderId="46" xfId="0" applyFont="1" applyFill="1" applyBorder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vertical="center"/>
    </xf>
    <xf numFmtId="0" fontId="74" fillId="0" borderId="0" xfId="0" applyFont="1" applyAlignment="1">
      <alignment vertical="center"/>
    </xf>
    <xf numFmtId="2" fontId="81" fillId="0" borderId="0" xfId="0" applyNumberFormat="1" applyFont="1" applyAlignment="1">
      <alignment vertical="center"/>
    </xf>
    <xf numFmtId="1" fontId="72" fillId="36" borderId="0" xfId="0" applyNumberFormat="1" applyFont="1" applyFill="1" applyAlignment="1">
      <alignment horizontal="center"/>
    </xf>
    <xf numFmtId="1" fontId="72" fillId="0" borderId="0" xfId="0" applyNumberFormat="1" applyFont="1" applyAlignment="1">
      <alignment horizontal="center"/>
    </xf>
    <xf numFmtId="0" fontId="81" fillId="0" borderId="0" xfId="0" applyFont="1" applyFill="1" applyAlignment="1">
      <alignment horizontal="center"/>
    </xf>
    <xf numFmtId="0" fontId="0" fillId="5" borderId="0" xfId="0" applyFill="1" applyBorder="1" applyAlignment="1">
      <alignment/>
    </xf>
    <xf numFmtId="0" fontId="0" fillId="13" borderId="0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165" fontId="2" fillId="2" borderId="1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horizontal="center" vertical="top"/>
    </xf>
    <xf numFmtId="0" fontId="0" fillId="2" borderId="0" xfId="0" applyFill="1" applyAlignment="1">
      <alignment/>
    </xf>
    <xf numFmtId="165" fontId="2" fillId="7" borderId="10" xfId="0" applyNumberFormat="1" applyFont="1" applyFill="1" applyBorder="1" applyAlignment="1">
      <alignment vertical="top"/>
    </xf>
    <xf numFmtId="0" fontId="0" fillId="7" borderId="0" xfId="0" applyFill="1" applyBorder="1" applyAlignment="1">
      <alignment/>
    </xf>
    <xf numFmtId="165" fontId="2" fillId="5" borderId="0" xfId="0" applyNumberFormat="1" applyFont="1" applyFill="1" applyBorder="1" applyAlignment="1">
      <alignment horizontal="center" vertical="top"/>
    </xf>
    <xf numFmtId="165" fontId="2" fillId="2" borderId="0" xfId="0" applyNumberFormat="1" applyFont="1" applyFill="1" applyBorder="1" applyAlignment="1">
      <alignment horizontal="center" vertical="top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5" fontId="2" fillId="7" borderId="0" xfId="0" applyNumberFormat="1" applyFont="1" applyFill="1" applyBorder="1" applyAlignment="1">
      <alignment horizontal="center" vertical="top"/>
    </xf>
    <xf numFmtId="0" fontId="2" fillId="7" borderId="4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8" fontId="3" fillId="5" borderId="21" xfId="0" applyNumberFormat="1" applyFont="1" applyFill="1" applyBorder="1" applyAlignment="1">
      <alignment horizontal="center"/>
    </xf>
    <xf numFmtId="168" fontId="3" fillId="5" borderId="0" xfId="0" applyNumberFormat="1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1" fontId="3" fillId="6" borderId="21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1" fontId="3" fillId="6" borderId="15" xfId="0" applyNumberFormat="1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1" fontId="3" fillId="7" borderId="20" xfId="0" applyNumberFormat="1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" fontId="3" fillId="7" borderId="46" xfId="0" applyNumberFormat="1" applyFont="1" applyFill="1" applyBorder="1" applyAlignment="1">
      <alignment horizontal="center"/>
    </xf>
    <xf numFmtId="168" fontId="3" fillId="13" borderId="22" xfId="0" applyNumberFormat="1" applyFont="1" applyFill="1" applyBorder="1" applyAlignment="1">
      <alignment horizontal="center"/>
    </xf>
    <xf numFmtId="168" fontId="3" fillId="13" borderId="11" xfId="0" applyNumberFormat="1" applyFont="1" applyFill="1" applyBorder="1" applyAlignment="1">
      <alignment horizontal="center"/>
    </xf>
    <xf numFmtId="168" fontId="3" fillId="13" borderId="54" xfId="0" applyNumberFormat="1" applyFont="1" applyFill="1" applyBorder="1" applyAlignment="1">
      <alignment horizontal="center"/>
    </xf>
    <xf numFmtId="1" fontId="3" fillId="7" borderId="22" xfId="0" applyNumberFormat="1" applyFont="1" applyFill="1" applyBorder="1" applyAlignment="1">
      <alignment horizontal="center"/>
    </xf>
    <xf numFmtId="1" fontId="3" fillId="7" borderId="11" xfId="0" applyNumberFormat="1" applyFont="1" applyFill="1" applyBorder="1" applyAlignment="1">
      <alignment horizontal="center"/>
    </xf>
    <xf numFmtId="1" fontId="3" fillId="7" borderId="54" xfId="0" applyNumberFormat="1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168" fontId="3" fillId="5" borderId="54" xfId="0" applyNumberFormat="1" applyFont="1" applyFill="1" applyBorder="1" applyAlignment="1">
      <alignment horizontal="center"/>
    </xf>
    <xf numFmtId="0" fontId="0" fillId="7" borderId="21" xfId="0" applyFill="1" applyBorder="1" applyAlignment="1">
      <alignment/>
    </xf>
    <xf numFmtId="0" fontId="0" fillId="7" borderId="15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5" xfId="0" applyFill="1" applyBorder="1" applyAlignment="1">
      <alignment/>
    </xf>
    <xf numFmtId="0" fontId="0" fillId="13" borderId="0" xfId="0" applyFill="1" applyBorder="1" applyAlignment="1">
      <alignment/>
    </xf>
    <xf numFmtId="165" fontId="2" fillId="13" borderId="0" xfId="0" applyNumberFormat="1" applyFont="1" applyFill="1" applyBorder="1" applyAlignment="1">
      <alignment horizontal="center" vertical="top"/>
    </xf>
    <xf numFmtId="0" fontId="2" fillId="13" borderId="46" xfId="0" applyFont="1" applyFill="1" applyBorder="1" applyAlignment="1">
      <alignment horizontal="center" vertical="center"/>
    </xf>
    <xf numFmtId="0" fontId="2" fillId="13" borderId="47" xfId="0" applyFont="1" applyFill="1" applyBorder="1" applyAlignment="1">
      <alignment horizontal="center" vertical="center"/>
    </xf>
    <xf numFmtId="0" fontId="2" fillId="13" borderId="48" xfId="0" applyFont="1" applyFill="1" applyBorder="1" applyAlignment="1">
      <alignment horizontal="center" vertical="center"/>
    </xf>
    <xf numFmtId="168" fontId="3" fillId="34" borderId="54" xfId="0" applyNumberFormat="1" applyFont="1" applyFill="1" applyBorder="1" applyAlignment="1">
      <alignment horizontal="center"/>
    </xf>
    <xf numFmtId="168" fontId="3" fillId="6" borderId="54" xfId="0" applyNumberFormat="1" applyFont="1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4" xfId="0" applyFill="1" applyBorder="1" applyAlignment="1">
      <alignment horizontal="center" vertical="center"/>
    </xf>
    <xf numFmtId="0" fontId="74" fillId="0" borderId="0" xfId="0" applyFont="1" applyBorder="1" applyAlignment="1">
      <alignment/>
    </xf>
    <xf numFmtId="2" fontId="0" fillId="0" borderId="5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3" fontId="2" fillId="6" borderId="18" xfId="0" applyNumberFormat="1" applyFont="1" applyFill="1" applyBorder="1" applyAlignment="1">
      <alignment horizontal="center" vertical="center" wrapText="1"/>
    </xf>
    <xf numFmtId="3" fontId="2" fillId="6" borderId="26" xfId="0" applyNumberFormat="1" applyFont="1" applyFill="1" applyBorder="1" applyAlignment="1">
      <alignment horizontal="center" vertical="center" wrapText="1"/>
    </xf>
    <xf numFmtId="3" fontId="2" fillId="6" borderId="49" xfId="0" applyNumberFormat="1" applyFont="1" applyFill="1" applyBorder="1" applyAlignment="1">
      <alignment horizontal="center" wrapText="1"/>
    </xf>
    <xf numFmtId="1" fontId="0" fillId="6" borderId="21" xfId="0" applyNumberForma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3" fillId="34" borderId="0" xfId="0" applyNumberFormat="1" applyFont="1" applyFill="1" applyAlignment="1">
      <alignment horizontal="center"/>
    </xf>
    <xf numFmtId="1" fontId="3" fillId="35" borderId="20" xfId="0" applyNumberFormat="1" applyFont="1" applyFill="1" applyBorder="1" applyAlignment="1">
      <alignment horizontal="center"/>
    </xf>
    <xf numFmtId="1" fontId="3" fillId="35" borderId="21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5" borderId="0" xfId="0" applyNumberFormat="1" applyFont="1" applyFill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1" fontId="3" fillId="35" borderId="46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5" fontId="2" fillId="3" borderId="11" xfId="0" applyNumberFormat="1" applyFont="1" applyFill="1" applyBorder="1" applyAlignment="1">
      <alignment horizontal="center" vertical="top"/>
    </xf>
    <xf numFmtId="167" fontId="82" fillId="0" borderId="0" xfId="0" applyNumberFormat="1" applyFont="1" applyAlignment="1">
      <alignment/>
    </xf>
    <xf numFmtId="167" fontId="83" fillId="0" borderId="0" xfId="0" applyNumberFormat="1" applyFont="1" applyAlignment="1">
      <alignment/>
    </xf>
    <xf numFmtId="0" fontId="83" fillId="0" borderId="0" xfId="0" applyFont="1" applyAlignment="1">
      <alignment wrapText="1"/>
    </xf>
    <xf numFmtId="165" fontId="2" fillId="3" borderId="0" xfId="0" applyNumberFormat="1" applyFont="1" applyFill="1" applyBorder="1" applyAlignment="1">
      <alignment horizontal="center" vertical="top"/>
    </xf>
    <xf numFmtId="165" fontId="2" fillId="3" borderId="10" xfId="0" applyNumberFormat="1" applyFont="1" applyFill="1" applyBorder="1" applyAlignment="1">
      <alignment vertical="top"/>
    </xf>
    <xf numFmtId="0" fontId="2" fillId="3" borderId="46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68" fontId="3" fillId="3" borderId="54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46" xfId="0" applyNumberFormat="1" applyFont="1" applyFill="1" applyBorder="1" applyAlignment="1">
      <alignment horizontal="center"/>
    </xf>
    <xf numFmtId="1" fontId="3" fillId="3" borderId="54" xfId="0" applyNumberFormat="1" applyFont="1" applyFill="1" applyBorder="1" applyAlignment="1">
      <alignment horizontal="center"/>
    </xf>
    <xf numFmtId="0" fontId="2" fillId="0" borderId="0" xfId="57" applyFont="1" applyAlignment="1">
      <alignment horizontal="center"/>
      <protection/>
    </xf>
    <xf numFmtId="2" fontId="0" fillId="0" borderId="57" xfId="0" applyNumberFormat="1" applyFill="1" applyBorder="1" applyAlignment="1">
      <alignment horizontal="center" vertical="center"/>
    </xf>
    <xf numFmtId="1" fontId="84" fillId="0" borderId="0" xfId="57" applyNumberFormat="1" applyFont="1" applyAlignment="1">
      <alignment horizontal="centerContinuous"/>
      <protection/>
    </xf>
    <xf numFmtId="1" fontId="84" fillId="0" borderId="15" xfId="57" applyNumberFormat="1" applyFont="1" applyBorder="1" applyAlignment="1">
      <alignment horizontal="centerContinuous"/>
      <protection/>
    </xf>
    <xf numFmtId="0" fontId="85" fillId="0" borderId="0" xfId="57" applyFont="1">
      <alignment/>
      <protection/>
    </xf>
    <xf numFmtId="0" fontId="3" fillId="0" borderId="0" xfId="57" applyFont="1">
      <alignment/>
      <protection/>
    </xf>
    <xf numFmtId="177" fontId="70" fillId="0" borderId="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Alignment="1">
      <alignment horizontal="center" vertical="top"/>
    </xf>
    <xf numFmtId="165" fontId="2" fillId="4" borderId="11" xfId="0" applyNumberFormat="1" applyFont="1" applyFill="1" applyBorder="1" applyAlignment="1">
      <alignment horizontal="center" vertical="top"/>
    </xf>
    <xf numFmtId="165" fontId="2" fillId="6" borderId="10" xfId="0" applyNumberFormat="1" applyFont="1" applyFill="1" applyBorder="1" applyAlignment="1">
      <alignment horizontal="center" vertical="top"/>
    </xf>
    <xf numFmtId="165" fontId="2" fillId="6" borderId="0" xfId="0" applyNumberFormat="1" applyFont="1" applyFill="1" applyAlignment="1">
      <alignment horizontal="center" vertical="top"/>
    </xf>
    <xf numFmtId="165" fontId="2" fillId="6" borderId="11" xfId="0" applyNumberFormat="1" applyFont="1" applyFill="1" applyBorder="1" applyAlignment="1">
      <alignment horizontal="center" vertical="top"/>
    </xf>
    <xf numFmtId="165" fontId="2" fillId="5" borderId="10" xfId="0" applyNumberFormat="1" applyFont="1" applyFill="1" applyBorder="1" applyAlignment="1">
      <alignment horizontal="center" vertical="top"/>
    </xf>
    <xf numFmtId="165" fontId="2" fillId="5" borderId="0" xfId="0" applyNumberFormat="1" applyFont="1" applyFill="1" applyAlignment="1">
      <alignment horizontal="center" vertical="top"/>
    </xf>
    <xf numFmtId="165" fontId="2" fillId="5" borderId="11" xfId="0" applyNumberFormat="1" applyFont="1" applyFill="1" applyBorder="1" applyAlignment="1">
      <alignment horizontal="center" vertical="top"/>
    </xf>
    <xf numFmtId="165" fontId="2" fillId="7" borderId="0" xfId="0" applyNumberFormat="1" applyFont="1" applyFill="1" applyAlignment="1">
      <alignment horizontal="center" vertical="top"/>
    </xf>
    <xf numFmtId="165" fontId="2" fillId="7" borderId="11" xfId="0" applyNumberFormat="1" applyFont="1" applyFill="1" applyBorder="1" applyAlignment="1">
      <alignment horizontal="center" vertical="top"/>
    </xf>
    <xf numFmtId="165" fontId="2" fillId="3" borderId="0" xfId="0" applyNumberFormat="1" applyFont="1" applyFill="1" applyAlignment="1">
      <alignment horizontal="center" vertical="top"/>
    </xf>
    <xf numFmtId="165" fontId="2" fillId="3" borderId="11" xfId="0" applyNumberFormat="1" applyFont="1" applyFill="1" applyBorder="1" applyAlignment="1">
      <alignment horizontal="center" vertical="top"/>
    </xf>
    <xf numFmtId="165" fontId="2" fillId="34" borderId="10" xfId="0" applyNumberFormat="1" applyFont="1" applyFill="1" applyBorder="1" applyAlignment="1">
      <alignment horizontal="center" vertical="top"/>
    </xf>
    <xf numFmtId="165" fontId="2" fillId="34" borderId="0" xfId="0" applyNumberFormat="1" applyFont="1" applyFill="1" applyAlignment="1">
      <alignment horizontal="center" vertical="top"/>
    </xf>
    <xf numFmtId="165" fontId="2" fillId="34" borderId="11" xfId="0" applyNumberFormat="1" applyFont="1" applyFill="1" applyBorder="1" applyAlignment="1">
      <alignment horizontal="center" vertical="top"/>
    </xf>
    <xf numFmtId="165" fontId="2" fillId="35" borderId="10" xfId="0" applyNumberFormat="1" applyFont="1" applyFill="1" applyBorder="1" applyAlignment="1">
      <alignment horizontal="center" vertical="top"/>
    </xf>
    <xf numFmtId="165" fontId="2" fillId="35" borderId="0" xfId="0" applyNumberFormat="1" applyFont="1" applyFill="1" applyAlignment="1">
      <alignment horizontal="center" vertical="top"/>
    </xf>
    <xf numFmtId="165" fontId="2" fillId="35" borderId="11" xfId="0" applyNumberFormat="1" applyFont="1" applyFill="1" applyBorder="1" applyAlignment="1">
      <alignment horizontal="center" vertical="top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165" fontId="2" fillId="13" borderId="10" xfId="0" applyNumberFormat="1" applyFont="1" applyFill="1" applyBorder="1" applyAlignment="1">
      <alignment horizontal="center" vertical="top"/>
    </xf>
    <xf numFmtId="165" fontId="2" fillId="13" borderId="0" xfId="0" applyNumberFormat="1" applyFont="1" applyFill="1" applyBorder="1" applyAlignment="1">
      <alignment horizontal="center" vertical="top"/>
    </xf>
    <xf numFmtId="165" fontId="2" fillId="13" borderId="11" xfId="0" applyNumberFormat="1" applyFont="1" applyFill="1" applyBorder="1" applyAlignment="1">
      <alignment horizontal="center" vertical="top"/>
    </xf>
    <xf numFmtId="165" fontId="2" fillId="5" borderId="0" xfId="0" applyNumberFormat="1" applyFont="1" applyFill="1" applyBorder="1" applyAlignment="1">
      <alignment horizontal="center" vertical="top"/>
    </xf>
    <xf numFmtId="165" fontId="2" fillId="2" borderId="10" xfId="0" applyNumberFormat="1" applyFont="1" applyFill="1" applyBorder="1" applyAlignment="1">
      <alignment horizontal="center" vertical="top"/>
    </xf>
    <xf numFmtId="165" fontId="2" fillId="2" borderId="0" xfId="0" applyNumberFormat="1" applyFont="1" applyFill="1" applyBorder="1" applyAlignment="1">
      <alignment horizontal="center" vertical="top"/>
    </xf>
    <xf numFmtId="165" fontId="2" fillId="2" borderId="11" xfId="0" applyNumberFormat="1" applyFont="1" applyFill="1" applyBorder="1" applyAlignment="1">
      <alignment horizontal="center" vertical="top"/>
    </xf>
    <xf numFmtId="165" fontId="2" fillId="3" borderId="10" xfId="0" applyNumberFormat="1" applyFont="1" applyFill="1" applyBorder="1" applyAlignment="1">
      <alignment horizontal="center" vertical="top"/>
    </xf>
    <xf numFmtId="165" fontId="2" fillId="3" borderId="0" xfId="0" applyNumberFormat="1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 vertical="center"/>
    </xf>
    <xf numFmtId="165" fontId="2" fillId="7" borderId="10" xfId="0" applyNumberFormat="1" applyFont="1" applyFill="1" applyBorder="1" applyAlignment="1">
      <alignment horizontal="center" vertical="top"/>
    </xf>
    <xf numFmtId="165" fontId="2" fillId="7" borderId="0" xfId="0" applyNumberFormat="1" applyFont="1" applyFill="1" applyBorder="1" applyAlignment="1">
      <alignment horizontal="center" vertical="top"/>
    </xf>
    <xf numFmtId="0" fontId="2" fillId="7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6" fillId="0" borderId="0" xfId="57" applyFont="1" applyAlignment="1">
      <alignment horizontal="center"/>
      <protection/>
    </xf>
    <xf numFmtId="1" fontId="84" fillId="0" borderId="0" xfId="57" applyNumberFormat="1" applyFont="1" applyAlignment="1">
      <alignment horizontal="center" vertical="top"/>
      <protection/>
    </xf>
    <xf numFmtId="1" fontId="3" fillId="3" borderId="0" xfId="0" applyNumberFormat="1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top"/>
    </xf>
    <xf numFmtId="165" fontId="2" fillId="37" borderId="0" xfId="0" applyNumberFormat="1" applyFont="1" applyFill="1" applyBorder="1" applyAlignment="1">
      <alignment horizontal="center" vertical="top"/>
    </xf>
    <xf numFmtId="165" fontId="2" fillId="37" borderId="11" xfId="0" applyNumberFormat="1" applyFont="1" applyFill="1" applyBorder="1" applyAlignment="1">
      <alignment horizontal="center" vertical="top"/>
    </xf>
    <xf numFmtId="165" fontId="2" fillId="37" borderId="10" xfId="0" applyNumberFormat="1" applyFont="1" applyFill="1" applyBorder="1" applyAlignment="1">
      <alignment vertical="top"/>
    </xf>
    <xf numFmtId="165" fontId="2" fillId="37" borderId="0" xfId="0" applyNumberFormat="1" applyFont="1" applyFill="1" applyBorder="1" applyAlignment="1">
      <alignment horizontal="center" vertical="top"/>
    </xf>
    <xf numFmtId="165" fontId="2" fillId="37" borderId="11" xfId="0" applyNumberFormat="1" applyFont="1" applyFill="1" applyBorder="1" applyAlignment="1">
      <alignment horizontal="center" vertical="top"/>
    </xf>
    <xf numFmtId="0" fontId="2" fillId="37" borderId="46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65" fontId="2" fillId="37" borderId="20" xfId="0" applyNumberFormat="1" applyFont="1" applyFill="1" applyBorder="1" applyAlignment="1">
      <alignment horizontal="center"/>
    </xf>
    <xf numFmtId="165" fontId="2" fillId="37" borderId="22" xfId="0" applyNumberFormat="1" applyFont="1" applyFill="1" applyBorder="1" applyAlignment="1">
      <alignment horizontal="center"/>
    </xf>
    <xf numFmtId="165" fontId="2" fillId="37" borderId="46" xfId="0" applyNumberFormat="1" applyFont="1" applyFill="1" applyBorder="1" applyAlignment="1">
      <alignment horizontal="center"/>
    </xf>
    <xf numFmtId="165" fontId="2" fillId="37" borderId="54" xfId="0" applyNumberFormat="1" applyFont="1" applyFill="1" applyBorder="1" applyAlignment="1">
      <alignment horizontal="center" vertical="top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7" borderId="46" xfId="0" applyNumberFormat="1" applyFont="1" applyFill="1" applyBorder="1" applyAlignment="1">
      <alignment horizontal="center"/>
    </xf>
    <xf numFmtId="1" fontId="3" fillId="37" borderId="54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49" fontId="2" fillId="5" borderId="10" xfId="0" applyNumberFormat="1" applyFont="1" applyFill="1" applyBorder="1" applyAlignment="1">
      <alignment horizontal="center"/>
    </xf>
    <xf numFmtId="49" fontId="2" fillId="5" borderId="11" xfId="0" applyNumberFormat="1" applyFont="1" applyFill="1" applyBorder="1" applyAlignment="1">
      <alignment horizontal="center"/>
    </xf>
    <xf numFmtId="49" fontId="2" fillId="13" borderId="10" xfId="0" applyNumberFormat="1" applyFont="1" applyFill="1" applyBorder="1" applyAlignment="1">
      <alignment horizontal="center"/>
    </xf>
    <xf numFmtId="49" fontId="2" fillId="13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49" fontId="2" fillId="7" borderId="11" xfId="0" applyNumberFormat="1" applyFont="1" applyFill="1" applyBorder="1" applyAlignment="1">
      <alignment horizontal="center"/>
    </xf>
    <xf numFmtId="49" fontId="70" fillId="6" borderId="10" xfId="0" applyNumberFormat="1" applyFont="1" applyFill="1" applyBorder="1" applyAlignment="1">
      <alignment horizontal="center"/>
    </xf>
    <xf numFmtId="49" fontId="70" fillId="6" borderId="11" xfId="0" applyNumberFormat="1" applyFont="1" applyFill="1" applyBorder="1" applyAlignment="1">
      <alignment horizontal="center"/>
    </xf>
    <xf numFmtId="49" fontId="70" fillId="5" borderId="10" xfId="0" applyNumberFormat="1" applyFont="1" applyFill="1" applyBorder="1" applyAlignment="1">
      <alignment horizontal="center"/>
    </xf>
    <xf numFmtId="49" fontId="70" fillId="5" borderId="11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/>
    </xf>
    <xf numFmtId="49" fontId="2" fillId="37" borderId="11" xfId="0" applyNumberFormat="1" applyFont="1" applyFill="1" applyBorder="1" applyAlignment="1">
      <alignment horizontal="center"/>
    </xf>
    <xf numFmtId="168" fontId="3" fillId="7" borderId="15" xfId="0" applyNumberFormat="1" applyFont="1" applyFill="1" applyBorder="1" applyAlignment="1">
      <alignment horizontal="center"/>
    </xf>
    <xf numFmtId="0" fontId="9" fillId="0" borderId="58" xfId="57" applyFont="1" applyBorder="1">
      <alignment/>
      <protection/>
    </xf>
    <xf numFmtId="1" fontId="10" fillId="0" borderId="47" xfId="57" applyNumberFormat="1" applyFont="1" applyBorder="1" applyAlignment="1">
      <alignment horizontal="center"/>
      <protection/>
    </xf>
    <xf numFmtId="1" fontId="10" fillId="0" borderId="53" xfId="57" applyNumberFormat="1" applyFont="1" applyBorder="1" applyAlignment="1">
      <alignment horizontal="centerContinuous"/>
      <protection/>
    </xf>
    <xf numFmtId="2" fontId="10" fillId="0" borderId="15" xfId="57" applyNumberFormat="1" applyFont="1" applyBorder="1" applyAlignment="1">
      <alignment horizontal="center"/>
      <protection/>
    </xf>
    <xf numFmtId="1" fontId="10" fillId="0" borderId="15" xfId="57" applyNumberFormat="1" applyFont="1" applyBorder="1" applyAlignment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0" fontId="10" fillId="0" borderId="15" xfId="57" applyFont="1" applyBorder="1" applyAlignment="1">
      <alignment horizontal="center"/>
      <protection/>
    </xf>
    <xf numFmtId="1" fontId="10" fillId="0" borderId="54" xfId="57" applyNumberFormat="1" applyFont="1" applyBorder="1" applyAlignment="1">
      <alignment horizontal="center"/>
      <protection/>
    </xf>
    <xf numFmtId="1" fontId="10" fillId="0" borderId="46" xfId="57" applyNumberFormat="1" applyFont="1" applyBorder="1" applyAlignment="1">
      <alignment horizontal="centerContinuous"/>
      <protection/>
    </xf>
    <xf numFmtId="1" fontId="10" fillId="0" borderId="54" xfId="57" applyNumberFormat="1" applyFont="1" applyBorder="1" applyAlignment="1">
      <alignment horizontal="centerContinuous"/>
      <protection/>
    </xf>
  </cellXfs>
  <cellStyles count="5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1 2" xfId="28"/>
    <cellStyle name="60 % - Dekorfärg2" xfId="29"/>
    <cellStyle name="60 % - Dekorfärg2 2" xfId="30"/>
    <cellStyle name="60 % - Dekorfärg3" xfId="31"/>
    <cellStyle name="60 % - Dekorfärg3 2" xfId="32"/>
    <cellStyle name="60 % - Dekorfärg4" xfId="33"/>
    <cellStyle name="60 % - Dekorfärg4 2" xfId="34"/>
    <cellStyle name="60 % - Dekorfärg5" xfId="35"/>
    <cellStyle name="60 % - Dekorfärg5 2" xfId="36"/>
    <cellStyle name="60 % - Dekorfärg6" xfId="37"/>
    <cellStyle name="60 % - Dekorfärg6 2" xfId="38"/>
    <cellStyle name="Anteckning" xfId="39"/>
    <cellStyle name="Beräkning" xfId="40"/>
    <cellStyle name="Bra" xfId="41"/>
    <cellStyle name="Dekorfärg1" xfId="42"/>
    <cellStyle name="Dekorfärg2" xfId="43"/>
    <cellStyle name="Dekorfärg3" xfId="44"/>
    <cellStyle name="Dekorfärg4" xfId="45"/>
    <cellStyle name="Dekorfärg5" xfId="46"/>
    <cellStyle name="Dekorfärg6" xfId="47"/>
    <cellStyle name="Dålig" xfId="48"/>
    <cellStyle name="Followed Hyperlink" xfId="49"/>
    <cellStyle name="Förklarande text" xfId="50"/>
    <cellStyle name="Hyperlink" xfId="51"/>
    <cellStyle name="Indata" xfId="52"/>
    <cellStyle name="Kontrollcell" xfId="53"/>
    <cellStyle name="Länkad cell" xfId="54"/>
    <cellStyle name="Neutral" xfId="55"/>
    <cellStyle name="Neutral 2" xfId="56"/>
    <cellStyle name="Normal 2" xfId="57"/>
    <cellStyle name="Percent" xfId="58"/>
    <cellStyle name="Rubrik" xfId="59"/>
    <cellStyle name="Rubrik 1" xfId="60"/>
    <cellStyle name="Rubrik 2" xfId="61"/>
    <cellStyle name="Rubrik 3" xfId="62"/>
    <cellStyle name="Rubrik 4" xfId="63"/>
    <cellStyle name="Rubrik 5" xfId="64"/>
    <cellStyle name="Summa" xfId="65"/>
    <cellStyle name="Comma" xfId="66"/>
    <cellStyle name="Comma [0]" xfId="67"/>
    <cellStyle name="Utdata" xfId="68"/>
    <cellStyle name="Currency" xfId="69"/>
    <cellStyle name="Currency [0]" xfId="70"/>
    <cellStyle name="Varnings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itta.se/binafsha+yousefi/norsborg/person/~gZC-XXvnO#person-section" TargetMode="External" /><Relationship Id="rId2" Type="http://schemas.openxmlformats.org/officeDocument/2006/relationships/hyperlink" Target="https://www.hitta.se/maritza+talavera+escobar/norsborg/person/i~WjZvmnU1#person-sect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itta.se/maritza+talavera+escobar/norsborg/person/i~WjZvmnU1#person-section" TargetMode="External" /><Relationship Id="rId2" Type="http://schemas.openxmlformats.org/officeDocument/2006/relationships/hyperlink" Target="https://www.hitta.se/binafsha+yousefi/norsborg/person/~gZC-XXvnO#person-section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1"/>
  <sheetViews>
    <sheetView zoomScale="130" zoomScaleNormal="130" zoomScalePageLayoutView="0" workbookViewId="0" topLeftCell="AP79">
      <selection activeCell="BI98" sqref="BI98"/>
    </sheetView>
  </sheetViews>
  <sheetFormatPr defaultColWidth="9.140625" defaultRowHeight="15"/>
  <cols>
    <col min="1" max="1" width="10.140625" style="19" customWidth="1"/>
    <col min="2" max="2" width="24.57421875" style="19" customWidth="1"/>
    <col min="3" max="3" width="8.140625" style="1" customWidth="1"/>
    <col min="4" max="4" width="7.421875" style="13" customWidth="1"/>
    <col min="5" max="5" width="7.57421875" style="19" customWidth="1"/>
    <col min="6" max="6" width="7.8515625" style="286" customWidth="1"/>
    <col min="7" max="7" width="7.28125" style="19" customWidth="1"/>
    <col min="8" max="9" width="7.8515625" style="13" customWidth="1"/>
    <col min="10" max="10" width="7.28125" style="13" customWidth="1"/>
    <col min="11" max="11" width="8.00390625" style="13" customWidth="1"/>
    <col min="12" max="13" width="7.28125" style="13" customWidth="1"/>
    <col min="14" max="14" width="8.00390625" style="13" customWidth="1"/>
    <col min="15" max="16" width="7.28125" style="13" customWidth="1"/>
    <col min="17" max="17" width="7.57421875" style="13" customWidth="1"/>
    <col min="18" max="20" width="7.28125" style="13" customWidth="1"/>
    <col min="21" max="21" width="6.28125" style="13" customWidth="1"/>
    <col min="22" max="22" width="7.57421875" style="19" customWidth="1"/>
    <col min="23" max="23" width="8.00390625" style="19" customWidth="1"/>
    <col min="24" max="24" width="5.8515625" style="19" customWidth="1"/>
    <col min="25" max="25" width="7.421875" style="13" customWidth="1"/>
    <col min="26" max="26" width="7.8515625" style="19" customWidth="1"/>
    <col min="27" max="27" width="5.7109375" style="286" customWidth="1"/>
    <col min="28" max="29" width="7.7109375" style="286" customWidth="1"/>
    <col min="30" max="30" width="6.00390625" style="286" customWidth="1"/>
    <col min="31" max="32" width="7.7109375" style="286" customWidth="1"/>
    <col min="33" max="33" width="5.140625" style="286" customWidth="1"/>
    <col min="34" max="35" width="7.7109375" style="343" customWidth="1"/>
    <col min="36" max="36" width="5.57421875" style="343" customWidth="1"/>
    <col min="37" max="37" width="7.57421875" style="343" customWidth="1"/>
    <col min="38" max="38" width="7.7109375" style="343" customWidth="1"/>
    <col min="39" max="39" width="5.140625" style="343" customWidth="1"/>
    <col min="40" max="40" width="7.57421875" style="343" customWidth="1"/>
    <col min="41" max="41" width="7.7109375" style="343" customWidth="1"/>
    <col min="42" max="42" width="5.140625" style="19" customWidth="1"/>
    <col min="43" max="44" width="6.7109375" style="13" customWidth="1"/>
    <col min="45" max="46" width="6.7109375" style="19" customWidth="1"/>
    <col min="47" max="48" width="6.8515625" style="19" customWidth="1"/>
    <col min="49" max="52" width="7.28125" style="19" customWidth="1"/>
    <col min="53" max="56" width="7.421875" style="19" customWidth="1"/>
    <col min="57" max="60" width="7.28125" style="19" customWidth="1"/>
    <col min="61" max="66" width="7.28125" style="302" customWidth="1"/>
    <col min="67" max="67" width="2.00390625" style="19" customWidth="1"/>
    <col min="68" max="68" width="7.00390625" style="19" customWidth="1"/>
    <col min="69" max="16384" width="9.140625" style="19" customWidth="1"/>
  </cols>
  <sheetData>
    <row r="1" spans="5:41" ht="16.5" thickBot="1">
      <c r="E1" s="13"/>
      <c r="F1" s="176"/>
      <c r="G1" s="177"/>
      <c r="Z1" s="13"/>
      <c r="AA1" s="178"/>
      <c r="AB1" s="178"/>
      <c r="AC1" s="178"/>
      <c r="AD1" s="178"/>
      <c r="AE1" s="178"/>
      <c r="AF1" s="178"/>
      <c r="AG1" s="178"/>
      <c r="AH1" s="318"/>
      <c r="AI1" s="318"/>
      <c r="AJ1" s="318"/>
      <c r="AK1" s="318"/>
      <c r="AL1" s="318"/>
      <c r="AM1" s="318"/>
      <c r="AN1" s="318"/>
      <c r="AO1" s="318"/>
    </row>
    <row r="2" spans="1:68" s="5" customFormat="1" ht="21" customHeight="1">
      <c r="A2" s="5" t="s">
        <v>244</v>
      </c>
      <c r="B2" s="5" t="s">
        <v>176</v>
      </c>
      <c r="D2" s="451" t="s">
        <v>245</v>
      </c>
      <c r="E2" s="452"/>
      <c r="F2" s="453"/>
      <c r="G2" s="454" t="s">
        <v>245</v>
      </c>
      <c r="H2" s="455"/>
      <c r="I2" s="456"/>
      <c r="J2" s="457" t="s">
        <v>245</v>
      </c>
      <c r="K2" s="458"/>
      <c r="L2" s="459"/>
      <c r="M2" s="460" t="s">
        <v>245</v>
      </c>
      <c r="N2" s="460"/>
      <c r="O2" s="461"/>
      <c r="P2" s="449" t="s">
        <v>245</v>
      </c>
      <c r="Q2" s="449"/>
      <c r="R2" s="450"/>
      <c r="S2" s="462" t="s">
        <v>245</v>
      </c>
      <c r="T2" s="463"/>
      <c r="U2" s="464"/>
      <c r="V2" s="473" t="s">
        <v>245</v>
      </c>
      <c r="W2" s="474"/>
      <c r="X2" s="475"/>
      <c r="Y2" s="476" t="s">
        <v>245</v>
      </c>
      <c r="Z2" s="477"/>
      <c r="AA2" s="478"/>
      <c r="AB2" s="457" t="s">
        <v>245</v>
      </c>
      <c r="AC2" s="458"/>
      <c r="AD2" s="459"/>
      <c r="AE2" s="479" t="s">
        <v>245</v>
      </c>
      <c r="AF2" s="480"/>
      <c r="AG2" s="481"/>
      <c r="AH2" s="534" t="s">
        <v>245</v>
      </c>
      <c r="AI2" s="460"/>
      <c r="AJ2" s="461"/>
      <c r="AK2" s="448" t="s">
        <v>245</v>
      </c>
      <c r="AL2" s="449"/>
      <c r="AM2" s="450"/>
      <c r="AN2" s="546" t="s">
        <v>245</v>
      </c>
      <c r="AO2" s="547"/>
      <c r="AP2" s="548"/>
      <c r="AQ2" s="482" t="s">
        <v>246</v>
      </c>
      <c r="AR2" s="483"/>
      <c r="AS2" s="471" t="s">
        <v>246</v>
      </c>
      <c r="AT2" s="472"/>
      <c r="AU2" s="504" t="s">
        <v>246</v>
      </c>
      <c r="AV2" s="505"/>
      <c r="AW2" s="506" t="s">
        <v>246</v>
      </c>
      <c r="AX2" s="507"/>
      <c r="AY2" s="465" t="s">
        <v>246</v>
      </c>
      <c r="AZ2" s="466"/>
      <c r="BA2" s="467" t="s">
        <v>246</v>
      </c>
      <c r="BB2" s="468"/>
      <c r="BC2" s="469" t="s">
        <v>246</v>
      </c>
      <c r="BD2" s="470"/>
      <c r="BE2" s="471" t="s">
        <v>246</v>
      </c>
      <c r="BF2" s="472"/>
      <c r="BG2" s="482" t="s">
        <v>246</v>
      </c>
      <c r="BH2" s="484"/>
      <c r="BI2" s="504" t="s">
        <v>246</v>
      </c>
      <c r="BJ2" s="505"/>
      <c r="BK2" s="506" t="s">
        <v>246</v>
      </c>
      <c r="BL2" s="529"/>
      <c r="BM2" s="559" t="s">
        <v>246</v>
      </c>
      <c r="BN2" s="560"/>
      <c r="BO2" s="6"/>
      <c r="BP2" s="9"/>
    </row>
    <row r="3" spans="4:68" s="5" customFormat="1" ht="14.25" customHeight="1">
      <c r="D3" s="485" t="s">
        <v>247</v>
      </c>
      <c r="E3" s="486"/>
      <c r="F3" s="487"/>
      <c r="G3" s="488" t="s">
        <v>248</v>
      </c>
      <c r="H3" s="489"/>
      <c r="I3" s="490"/>
      <c r="J3" s="491" t="s">
        <v>249</v>
      </c>
      <c r="K3" s="492"/>
      <c r="L3" s="493"/>
      <c r="M3" s="494" t="s">
        <v>250</v>
      </c>
      <c r="N3" s="494"/>
      <c r="O3" s="495"/>
      <c r="P3" s="496" t="s">
        <v>251</v>
      </c>
      <c r="Q3" s="496"/>
      <c r="R3" s="497"/>
      <c r="S3" s="498" t="s">
        <v>252</v>
      </c>
      <c r="T3" s="499"/>
      <c r="U3" s="500"/>
      <c r="V3" s="501" t="s">
        <v>253</v>
      </c>
      <c r="W3" s="502"/>
      <c r="X3" s="503"/>
      <c r="Y3" s="520" t="s">
        <v>254</v>
      </c>
      <c r="Z3" s="521"/>
      <c r="AA3" s="522"/>
      <c r="AB3" s="491" t="s">
        <v>255</v>
      </c>
      <c r="AC3" s="523"/>
      <c r="AD3" s="493"/>
      <c r="AE3" s="524" t="s">
        <v>256</v>
      </c>
      <c r="AF3" s="525"/>
      <c r="AG3" s="526"/>
      <c r="AH3" s="535" t="s">
        <v>570</v>
      </c>
      <c r="AI3" s="536"/>
      <c r="AJ3" s="495"/>
      <c r="AK3" s="527" t="s">
        <v>574</v>
      </c>
      <c r="AL3" s="528"/>
      <c r="AM3" s="497"/>
      <c r="AN3" s="549" t="s">
        <v>579</v>
      </c>
      <c r="AO3" s="550"/>
      <c r="AP3" s="551"/>
      <c r="AQ3" s="580">
        <v>2020</v>
      </c>
      <c r="AR3" s="581"/>
      <c r="AS3" s="582">
        <v>2020</v>
      </c>
      <c r="AT3" s="583"/>
      <c r="AU3" s="578">
        <v>2020</v>
      </c>
      <c r="AV3" s="579"/>
      <c r="AW3" s="568">
        <v>2020</v>
      </c>
      <c r="AX3" s="571"/>
      <c r="AY3" s="576">
        <v>2020</v>
      </c>
      <c r="AZ3" s="577"/>
      <c r="BA3" s="516">
        <v>2020</v>
      </c>
      <c r="BB3" s="517"/>
      <c r="BC3" s="574">
        <v>2020</v>
      </c>
      <c r="BD3" s="575"/>
      <c r="BE3" s="572">
        <v>2020</v>
      </c>
      <c r="BF3" s="573"/>
      <c r="BG3" s="569">
        <v>2020</v>
      </c>
      <c r="BH3" s="570"/>
      <c r="BI3" s="567">
        <v>2020</v>
      </c>
      <c r="BJ3" s="567"/>
      <c r="BK3" s="512">
        <v>2020</v>
      </c>
      <c r="BL3" s="530"/>
      <c r="BM3" s="584">
        <v>2020</v>
      </c>
      <c r="BN3" s="585"/>
      <c r="BO3" s="6"/>
      <c r="BP3" s="9"/>
    </row>
    <row r="4" spans="3:68" s="5" customFormat="1" ht="12.75" customHeight="1">
      <c r="C4" s="6" t="s">
        <v>175</v>
      </c>
      <c r="D4" s="181"/>
      <c r="E4" s="182" t="s">
        <v>257</v>
      </c>
      <c r="F4" s="183"/>
      <c r="G4" s="488" t="s">
        <v>257</v>
      </c>
      <c r="H4" s="489"/>
      <c r="I4" s="490"/>
      <c r="J4" s="491" t="s">
        <v>257</v>
      </c>
      <c r="K4" s="492"/>
      <c r="L4" s="493"/>
      <c r="M4" s="494" t="s">
        <v>257</v>
      </c>
      <c r="N4" s="494"/>
      <c r="O4" s="495"/>
      <c r="P4" s="496" t="s">
        <v>257</v>
      </c>
      <c r="Q4" s="496"/>
      <c r="R4" s="497"/>
      <c r="S4" s="184"/>
      <c r="T4" s="185" t="s">
        <v>257</v>
      </c>
      <c r="U4" s="186" t="s">
        <v>258</v>
      </c>
      <c r="V4" s="187"/>
      <c r="W4" s="188" t="s">
        <v>257</v>
      </c>
      <c r="X4" s="189" t="s">
        <v>258</v>
      </c>
      <c r="Y4" s="323"/>
      <c r="Z4" s="396" t="s">
        <v>257</v>
      </c>
      <c r="AA4" s="322" t="s">
        <v>258</v>
      </c>
      <c r="AB4" s="324"/>
      <c r="AC4" s="359" t="s">
        <v>257</v>
      </c>
      <c r="AD4" s="320" t="s">
        <v>258</v>
      </c>
      <c r="AE4" s="354"/>
      <c r="AF4" s="360" t="s">
        <v>257</v>
      </c>
      <c r="AG4" s="355" t="s">
        <v>258</v>
      </c>
      <c r="AH4" s="357"/>
      <c r="AI4" s="364" t="s">
        <v>257</v>
      </c>
      <c r="AJ4" s="321" t="s">
        <v>258</v>
      </c>
      <c r="AK4" s="429"/>
      <c r="AL4" s="428" t="s">
        <v>257</v>
      </c>
      <c r="AM4" s="424" t="s">
        <v>258</v>
      </c>
      <c r="AN4" s="552"/>
      <c r="AO4" s="553" t="s">
        <v>257</v>
      </c>
      <c r="AP4" s="554" t="s">
        <v>258</v>
      </c>
      <c r="AQ4" s="508" t="s">
        <v>259</v>
      </c>
      <c r="AR4" s="509"/>
      <c r="AS4" s="510" t="s">
        <v>260</v>
      </c>
      <c r="AT4" s="511"/>
      <c r="AU4" s="533" t="s">
        <v>261</v>
      </c>
      <c r="AV4" s="537"/>
      <c r="AW4" s="512" t="s">
        <v>262</v>
      </c>
      <c r="AX4" s="513"/>
      <c r="AY4" s="514" t="s">
        <v>263</v>
      </c>
      <c r="AZ4" s="515"/>
      <c r="BA4" s="516" t="s">
        <v>264</v>
      </c>
      <c r="BB4" s="517"/>
      <c r="BC4" s="518" t="s">
        <v>265</v>
      </c>
      <c r="BD4" s="519"/>
      <c r="BE4" s="510" t="s">
        <v>266</v>
      </c>
      <c r="BF4" s="511"/>
      <c r="BG4" s="508" t="s">
        <v>267</v>
      </c>
      <c r="BH4" s="532"/>
      <c r="BI4" s="533" t="s">
        <v>569</v>
      </c>
      <c r="BJ4" s="567"/>
      <c r="BK4" s="512" t="s">
        <v>575</v>
      </c>
      <c r="BL4" s="530"/>
      <c r="BM4" s="549" t="s">
        <v>580</v>
      </c>
      <c r="BN4" s="551"/>
      <c r="BO4" s="6"/>
      <c r="BP4" s="6" t="s">
        <v>175</v>
      </c>
    </row>
    <row r="5" spans="3:68" s="5" customFormat="1" ht="18" customHeight="1" thickBot="1">
      <c r="C5" s="6"/>
      <c r="D5" s="190" t="s">
        <v>268</v>
      </c>
      <c r="E5" s="191" t="s">
        <v>269</v>
      </c>
      <c r="F5" s="192" t="s">
        <v>270</v>
      </c>
      <c r="G5" s="193" t="s">
        <v>268</v>
      </c>
      <c r="H5" s="194" t="s">
        <v>269</v>
      </c>
      <c r="I5" s="195" t="s">
        <v>270</v>
      </c>
      <c r="J5" s="196" t="s">
        <v>268</v>
      </c>
      <c r="K5" s="197" t="s">
        <v>269</v>
      </c>
      <c r="L5" s="198" t="s">
        <v>270</v>
      </c>
      <c r="M5" s="199" t="s">
        <v>268</v>
      </c>
      <c r="N5" s="200" t="s">
        <v>269</v>
      </c>
      <c r="O5" s="201" t="s">
        <v>270</v>
      </c>
      <c r="P5" s="202" t="s">
        <v>268</v>
      </c>
      <c r="Q5" s="203" t="s">
        <v>269</v>
      </c>
      <c r="R5" s="204" t="s">
        <v>270</v>
      </c>
      <c r="S5" s="205" t="s">
        <v>268</v>
      </c>
      <c r="T5" s="206" t="s">
        <v>269</v>
      </c>
      <c r="U5" s="207" t="s">
        <v>271</v>
      </c>
      <c r="V5" s="208" t="s">
        <v>268</v>
      </c>
      <c r="W5" s="209" t="s">
        <v>269</v>
      </c>
      <c r="X5" s="210" t="s">
        <v>271</v>
      </c>
      <c r="Y5" s="397" t="s">
        <v>268</v>
      </c>
      <c r="Z5" s="398" t="s">
        <v>269</v>
      </c>
      <c r="AA5" s="399" t="s">
        <v>270</v>
      </c>
      <c r="AB5" s="325" t="s">
        <v>268</v>
      </c>
      <c r="AC5" s="326" t="s">
        <v>269</v>
      </c>
      <c r="AD5" s="327" t="s">
        <v>270</v>
      </c>
      <c r="AE5" s="361" t="s">
        <v>268</v>
      </c>
      <c r="AF5" s="362" t="s">
        <v>269</v>
      </c>
      <c r="AG5" s="363" t="s">
        <v>270</v>
      </c>
      <c r="AH5" s="365" t="s">
        <v>268</v>
      </c>
      <c r="AI5" s="328" t="s">
        <v>269</v>
      </c>
      <c r="AJ5" s="329" t="s">
        <v>270</v>
      </c>
      <c r="AK5" s="430" t="s">
        <v>268</v>
      </c>
      <c r="AL5" s="203" t="s">
        <v>269</v>
      </c>
      <c r="AM5" s="204" t="s">
        <v>270</v>
      </c>
      <c r="AN5" s="555" t="s">
        <v>268</v>
      </c>
      <c r="AO5" s="556" t="s">
        <v>269</v>
      </c>
      <c r="AP5" s="557" t="s">
        <v>270</v>
      </c>
      <c r="AQ5" s="330" t="s">
        <v>268</v>
      </c>
      <c r="AR5" s="331" t="s">
        <v>272</v>
      </c>
      <c r="AS5" s="211" t="s">
        <v>268</v>
      </c>
      <c r="AT5" s="212" t="s">
        <v>272</v>
      </c>
      <c r="AU5" s="213" t="s">
        <v>268</v>
      </c>
      <c r="AV5" s="214" t="s">
        <v>272</v>
      </c>
      <c r="AW5" s="215" t="s">
        <v>268</v>
      </c>
      <c r="AX5" s="216" t="s">
        <v>272</v>
      </c>
      <c r="AY5" s="341" t="s">
        <v>268</v>
      </c>
      <c r="AZ5" s="400" t="s">
        <v>272</v>
      </c>
      <c r="BA5" s="218" t="s">
        <v>268</v>
      </c>
      <c r="BB5" s="219" t="s">
        <v>272</v>
      </c>
      <c r="BC5" s="220" t="s">
        <v>268</v>
      </c>
      <c r="BD5" s="221" t="s">
        <v>272</v>
      </c>
      <c r="BE5" s="222" t="s">
        <v>268</v>
      </c>
      <c r="BF5" s="223" t="s">
        <v>272</v>
      </c>
      <c r="BG5" s="369" t="s">
        <v>268</v>
      </c>
      <c r="BH5" s="401" t="s">
        <v>272</v>
      </c>
      <c r="BI5" s="376" t="s">
        <v>268</v>
      </c>
      <c r="BJ5" s="586" t="s">
        <v>272</v>
      </c>
      <c r="BK5" s="435" t="s">
        <v>268</v>
      </c>
      <c r="BL5" s="436" t="s">
        <v>272</v>
      </c>
      <c r="BM5" s="561" t="s">
        <v>268</v>
      </c>
      <c r="BN5" s="562" t="s">
        <v>272</v>
      </c>
      <c r="BO5" s="224"/>
      <c r="BP5" s="6"/>
    </row>
    <row r="6" spans="1:68" ht="15.75">
      <c r="A6" s="19" t="s">
        <v>273</v>
      </c>
      <c r="B6" s="2" t="s">
        <v>174</v>
      </c>
      <c r="C6" s="1" t="s">
        <v>173</v>
      </c>
      <c r="D6" s="225">
        <v>5109</v>
      </c>
      <c r="E6" s="226">
        <v>98439</v>
      </c>
      <c r="F6" s="227">
        <v>305</v>
      </c>
      <c r="G6" s="228">
        <v>6904</v>
      </c>
      <c r="H6" s="229">
        <v>120924</v>
      </c>
      <c r="I6" s="230">
        <v>298</v>
      </c>
      <c r="J6" s="231">
        <v>8990</v>
      </c>
      <c r="K6" s="232">
        <v>142279</v>
      </c>
      <c r="L6" s="16" t="s">
        <v>274</v>
      </c>
      <c r="M6" s="233">
        <v>11246</v>
      </c>
      <c r="N6" s="234">
        <v>164951</v>
      </c>
      <c r="O6" s="235" t="s">
        <v>275</v>
      </c>
      <c r="P6" s="236">
        <v>12804</v>
      </c>
      <c r="Q6" s="237">
        <v>186825</v>
      </c>
      <c r="R6" s="238" t="s">
        <v>276</v>
      </c>
      <c r="S6" s="239">
        <v>13844</v>
      </c>
      <c r="T6" s="180">
        <v>209040</v>
      </c>
      <c r="U6" s="240">
        <v>300</v>
      </c>
      <c r="V6" s="241">
        <v>13926</v>
      </c>
      <c r="W6" s="242">
        <v>221060</v>
      </c>
      <c r="X6" s="243">
        <v>1</v>
      </c>
      <c r="Y6" s="335">
        <v>13926</v>
      </c>
      <c r="Z6" s="395">
        <v>221060</v>
      </c>
      <c r="AA6" s="352">
        <v>3</v>
      </c>
      <c r="AB6" s="390">
        <v>13926</v>
      </c>
      <c r="AC6" s="391">
        <v>221061</v>
      </c>
      <c r="AD6" s="392">
        <v>0</v>
      </c>
      <c r="AE6" s="356">
        <v>14369</v>
      </c>
      <c r="AF6" s="356">
        <v>232612</v>
      </c>
      <c r="AG6" s="366">
        <v>301</v>
      </c>
      <c r="AH6" s="332">
        <v>15732</v>
      </c>
      <c r="AI6" s="388">
        <v>255298</v>
      </c>
      <c r="AJ6" s="333">
        <v>294</v>
      </c>
      <c r="AK6" s="236">
        <v>17349</v>
      </c>
      <c r="AL6" s="237">
        <v>276645</v>
      </c>
      <c r="AM6" s="431">
        <v>287</v>
      </c>
      <c r="AN6" s="558">
        <v>19428</v>
      </c>
      <c r="AO6" s="558">
        <v>299498</v>
      </c>
      <c r="AP6" s="558">
        <v>302</v>
      </c>
      <c r="AQ6" s="228">
        <f>G6-D6</f>
        <v>1795</v>
      </c>
      <c r="AR6" s="411">
        <f>(H6-E6)/100</f>
        <v>224.85</v>
      </c>
      <c r="AS6" s="231">
        <f>J6-G6</f>
        <v>2086</v>
      </c>
      <c r="AT6" s="244">
        <f>(K6-H6)/100</f>
        <v>213.55</v>
      </c>
      <c r="AU6" s="245">
        <f>M6-J6</f>
        <v>2256</v>
      </c>
      <c r="AV6" s="246">
        <f>(N6-K6)/100</f>
        <v>226.72</v>
      </c>
      <c r="AW6" s="247">
        <f>P6-M6</f>
        <v>1558</v>
      </c>
      <c r="AX6" s="248">
        <f>(Q6-N6)/100</f>
        <v>218.74</v>
      </c>
      <c r="AY6" s="239">
        <f>S6-P6</f>
        <v>1040</v>
      </c>
      <c r="AZ6" s="414">
        <f>(T6-Q6)/100</f>
        <v>222.15</v>
      </c>
      <c r="BA6" s="415">
        <f>V6-S6</f>
        <v>82</v>
      </c>
      <c r="BB6" s="416">
        <f>(W6-T6)/100</f>
        <v>120.2</v>
      </c>
      <c r="BC6" s="334">
        <f>Y6-V6</f>
        <v>0</v>
      </c>
      <c r="BD6" s="380">
        <f>(Z6-W6)/100</f>
        <v>0</v>
      </c>
      <c r="BE6" s="249">
        <f>AB6-Y6</f>
        <v>0</v>
      </c>
      <c r="BF6" s="367">
        <f>(AC6-Z6)/100</f>
        <v>0.01</v>
      </c>
      <c r="BG6" s="370">
        <f>AE6-AB6</f>
        <v>443</v>
      </c>
      <c r="BH6" s="371">
        <f>(AF6-AC6)/100</f>
        <v>115.51</v>
      </c>
      <c r="BI6" s="377">
        <f>AH6-AE6</f>
        <v>1363</v>
      </c>
      <c r="BJ6" s="383">
        <f>(AI6-AF6)/100</f>
        <v>226.86</v>
      </c>
      <c r="BK6" s="437">
        <f>AK6-AH6</f>
        <v>1617</v>
      </c>
      <c r="BL6" s="438">
        <f>(AL6-AI6)/100</f>
        <v>213.47</v>
      </c>
      <c r="BM6" s="563">
        <f>AN6-D6</f>
        <v>14319</v>
      </c>
      <c r="BN6" s="564">
        <f>(AO6-AL6)/100</f>
        <v>228.53</v>
      </c>
      <c r="BO6" s="250"/>
      <c r="BP6" s="1" t="s">
        <v>173</v>
      </c>
    </row>
    <row r="7" spans="1:68" ht="15.75">
      <c r="A7" s="19" t="s">
        <v>277</v>
      </c>
      <c r="B7" s="2" t="s">
        <v>172</v>
      </c>
      <c r="C7" s="1" t="s">
        <v>171</v>
      </c>
      <c r="D7" s="3">
        <v>6642</v>
      </c>
      <c r="E7" s="251">
        <v>248738</v>
      </c>
      <c r="F7" s="14">
        <v>750</v>
      </c>
      <c r="G7" s="4">
        <v>8869</v>
      </c>
      <c r="H7" s="252">
        <v>303658</v>
      </c>
      <c r="I7" s="17">
        <v>686</v>
      </c>
      <c r="J7" s="10">
        <v>10880</v>
      </c>
      <c r="K7" s="244">
        <v>352299</v>
      </c>
      <c r="L7" s="16" t="s">
        <v>278</v>
      </c>
      <c r="M7" s="8">
        <v>13271</v>
      </c>
      <c r="N7" s="253">
        <v>407461</v>
      </c>
      <c r="O7" s="15" t="s">
        <v>279</v>
      </c>
      <c r="P7" s="254">
        <v>14969</v>
      </c>
      <c r="Q7" s="255">
        <v>461723</v>
      </c>
      <c r="R7" s="256" t="s">
        <v>280</v>
      </c>
      <c r="S7" s="239">
        <v>16068</v>
      </c>
      <c r="T7" s="180">
        <v>516803</v>
      </c>
      <c r="U7" s="240">
        <v>758</v>
      </c>
      <c r="V7" s="257">
        <v>16148</v>
      </c>
      <c r="W7" s="258">
        <v>547477</v>
      </c>
      <c r="X7" s="259">
        <v>3</v>
      </c>
      <c r="Y7" s="260">
        <f>16148</f>
        <v>16148</v>
      </c>
      <c r="Z7" s="261">
        <v>547477</v>
      </c>
      <c r="AA7" s="352">
        <v>2</v>
      </c>
      <c r="AB7" s="393">
        <v>16148</v>
      </c>
      <c r="AC7" s="351">
        <v>547478</v>
      </c>
      <c r="AD7" s="308">
        <v>0</v>
      </c>
      <c r="AE7" s="356">
        <v>16667</v>
      </c>
      <c r="AF7" s="356">
        <v>576836</v>
      </c>
      <c r="AG7" s="366">
        <v>755</v>
      </c>
      <c r="AH7" s="304">
        <v>18125</v>
      </c>
      <c r="AI7" s="358">
        <v>633443</v>
      </c>
      <c r="AJ7" s="307">
        <v>756</v>
      </c>
      <c r="AK7" s="254">
        <v>19859</v>
      </c>
      <c r="AL7" s="432">
        <v>685981</v>
      </c>
      <c r="AM7" s="433">
        <v>699</v>
      </c>
      <c r="AN7" s="558">
        <v>22079</v>
      </c>
      <c r="AO7" s="558">
        <v>739985</v>
      </c>
      <c r="AP7" s="558">
        <v>723</v>
      </c>
      <c r="AQ7" s="4">
        <f>G7-D7</f>
        <v>2227</v>
      </c>
      <c r="AR7" s="412">
        <f>(H7-E7)/100</f>
        <v>549.2</v>
      </c>
      <c r="AS7" s="10">
        <f>J7-G7</f>
        <v>2011</v>
      </c>
      <c r="AT7" s="244">
        <f>(K7-H7)/100</f>
        <v>486.41</v>
      </c>
      <c r="AU7" s="245">
        <f>M7-J7</f>
        <v>2391</v>
      </c>
      <c r="AV7" s="246">
        <f>(N7-K7)/100</f>
        <v>551.62</v>
      </c>
      <c r="AW7" s="247">
        <f>P7-M7</f>
        <v>1698</v>
      </c>
      <c r="AX7" s="248">
        <f>(Q7-N7)/100</f>
        <v>542.62</v>
      </c>
      <c r="AY7" s="239">
        <f>S7-P7</f>
        <v>1099</v>
      </c>
      <c r="AZ7" s="414">
        <f>(T7-Q7)/100</f>
        <v>550.8</v>
      </c>
      <c r="BA7" s="417">
        <f>V7-S7</f>
        <v>80</v>
      </c>
      <c r="BB7" s="418">
        <f>(W7-T7)/100</f>
        <v>306.74</v>
      </c>
      <c r="BC7" s="336">
        <f>Y7-V7</f>
        <v>0</v>
      </c>
      <c r="BD7" s="381">
        <f>(Z7-W7)/100</f>
        <v>0</v>
      </c>
      <c r="BE7" s="249">
        <f>AB7-Y7</f>
        <v>0</v>
      </c>
      <c r="BF7" s="368">
        <f>(AC7-Z7)/100</f>
        <v>0.01</v>
      </c>
      <c r="BG7" s="372">
        <f>AE7-AB7</f>
        <v>519</v>
      </c>
      <c r="BH7" s="373">
        <f>(AF7-AC7)/100</f>
        <v>293.58</v>
      </c>
      <c r="BI7" s="378">
        <f>AH7-AE7</f>
        <v>1458</v>
      </c>
      <c r="BJ7" s="384">
        <f>(AI7-AF7)/100</f>
        <v>566.07</v>
      </c>
      <c r="BK7" s="545">
        <f>AK7-AH7</f>
        <v>1734</v>
      </c>
      <c r="BL7" s="545">
        <f>(AL7-AI7)/100</f>
        <v>525.38</v>
      </c>
      <c r="BM7" s="563">
        <f>AN7-D7</f>
        <v>15437</v>
      </c>
      <c r="BN7" s="564">
        <f>(AO7-AL7)/100</f>
        <v>540.04</v>
      </c>
      <c r="BO7" s="250"/>
      <c r="BP7" s="1" t="s">
        <v>171</v>
      </c>
    </row>
    <row r="8" spans="1:69" ht="15.75">
      <c r="A8" s="19" t="s">
        <v>281</v>
      </c>
      <c r="B8" s="2" t="s">
        <v>170</v>
      </c>
      <c r="C8" s="1" t="s">
        <v>169</v>
      </c>
      <c r="D8" s="3">
        <v>7662</v>
      </c>
      <c r="E8" s="251">
        <v>267590</v>
      </c>
      <c r="F8" s="14">
        <v>825</v>
      </c>
      <c r="G8" s="4">
        <v>10353</v>
      </c>
      <c r="H8" s="252">
        <v>327910</v>
      </c>
      <c r="I8" s="17">
        <v>819</v>
      </c>
      <c r="J8" s="10">
        <v>13005</v>
      </c>
      <c r="K8" s="244">
        <v>385243</v>
      </c>
      <c r="L8" s="16" t="s">
        <v>282</v>
      </c>
      <c r="M8" s="8">
        <v>15671</v>
      </c>
      <c r="N8" s="253">
        <v>446500</v>
      </c>
      <c r="O8" s="15" t="s">
        <v>283</v>
      </c>
      <c r="P8" s="254">
        <v>17551</v>
      </c>
      <c r="Q8" s="255">
        <v>506140</v>
      </c>
      <c r="R8" s="256" t="s">
        <v>284</v>
      </c>
      <c r="S8" s="239">
        <v>18827</v>
      </c>
      <c r="T8" s="180">
        <v>567109</v>
      </c>
      <c r="U8" s="240">
        <v>824</v>
      </c>
      <c r="V8" s="257">
        <v>18924</v>
      </c>
      <c r="W8" s="258">
        <v>600535</v>
      </c>
      <c r="X8" s="259">
        <v>3</v>
      </c>
      <c r="Y8" s="260">
        <v>18924</v>
      </c>
      <c r="Z8" s="261">
        <v>600535</v>
      </c>
      <c r="AA8" s="352">
        <v>2</v>
      </c>
      <c r="AB8" s="393">
        <v>18924</v>
      </c>
      <c r="AC8" s="351">
        <v>600536</v>
      </c>
      <c r="AD8" s="308">
        <v>0</v>
      </c>
      <c r="AE8" s="356">
        <v>19519</v>
      </c>
      <c r="AF8" s="356">
        <v>632447</v>
      </c>
      <c r="AG8" s="366">
        <v>817</v>
      </c>
      <c r="AH8" s="304">
        <v>21205</v>
      </c>
      <c r="AI8" s="358">
        <v>694455</v>
      </c>
      <c r="AJ8" s="307">
        <v>828</v>
      </c>
      <c r="AK8" s="254">
        <v>23280</v>
      </c>
      <c r="AL8" s="432">
        <v>752649</v>
      </c>
      <c r="AM8" s="433">
        <v>792</v>
      </c>
      <c r="AN8" s="558">
        <v>26016</v>
      </c>
      <c r="AO8" s="558">
        <v>813395</v>
      </c>
      <c r="AP8" s="558">
        <v>844</v>
      </c>
      <c r="AQ8" s="4">
        <f>G8-D8</f>
        <v>2691</v>
      </c>
      <c r="AR8" s="412">
        <f>(H8-E8)/100</f>
        <v>603.2</v>
      </c>
      <c r="AS8" s="10">
        <f>J8-G8</f>
        <v>2652</v>
      </c>
      <c r="AT8" s="244">
        <f>(K8-H8)/100</f>
        <v>573.33</v>
      </c>
      <c r="AU8" s="245">
        <f>M8-J8</f>
        <v>2666</v>
      </c>
      <c r="AV8" s="246">
        <f>(N8-K8)/100</f>
        <v>612.57</v>
      </c>
      <c r="AW8" s="247">
        <f>P8-M8</f>
        <v>1880</v>
      </c>
      <c r="AX8" s="248">
        <f>(Q8-N8)/100</f>
        <v>596.4</v>
      </c>
      <c r="AY8" s="239">
        <f>S8-P8</f>
        <v>1276</v>
      </c>
      <c r="AZ8" s="414">
        <f>(T8-Q8)/100</f>
        <v>609.69</v>
      </c>
      <c r="BA8" s="417">
        <f>V8-S8</f>
        <v>97</v>
      </c>
      <c r="BB8" s="418">
        <f>(W8-T8)/100</f>
        <v>334.26</v>
      </c>
      <c r="BC8" s="336">
        <f>Y8-V8</f>
        <v>0</v>
      </c>
      <c r="BD8" s="381">
        <f>(Z8-W8)/100</f>
        <v>0</v>
      </c>
      <c r="BE8" s="249">
        <f>AB8-Y8</f>
        <v>0</v>
      </c>
      <c r="BF8" s="368">
        <f>(AC8-Z8)/100</f>
        <v>0.01</v>
      </c>
      <c r="BG8" s="372">
        <f>AE8-AB8</f>
        <v>595</v>
      </c>
      <c r="BH8" s="373">
        <f>(AF8-AC8)/100</f>
        <v>319.11</v>
      </c>
      <c r="BI8" s="378">
        <f>AH8-AE8</f>
        <v>1686</v>
      </c>
      <c r="BJ8" s="384">
        <f>(AI8-AF8)/100</f>
        <v>620.08</v>
      </c>
      <c r="BK8" s="437">
        <f>AK8-AH8</f>
        <v>2075</v>
      </c>
      <c r="BL8" s="438">
        <f>(AL8-AI8)/100</f>
        <v>581.94</v>
      </c>
      <c r="BM8" s="563">
        <f>AN8-D8</f>
        <v>18354</v>
      </c>
      <c r="BN8" s="564">
        <f>(AO8-AL8)/100</f>
        <v>607.46</v>
      </c>
      <c r="BO8" s="250"/>
      <c r="BP8" s="1" t="s">
        <v>169</v>
      </c>
      <c r="BQ8" s="13"/>
    </row>
    <row r="9" spans="1:68" ht="15.75">
      <c r="A9" s="19" t="s">
        <v>285</v>
      </c>
      <c r="B9" s="2" t="s">
        <v>168</v>
      </c>
      <c r="C9" s="1" t="s">
        <v>167</v>
      </c>
      <c r="D9" s="3">
        <v>6204</v>
      </c>
      <c r="E9" s="251">
        <v>304405</v>
      </c>
      <c r="F9" s="14">
        <v>875</v>
      </c>
      <c r="G9" s="4">
        <v>8154</v>
      </c>
      <c r="H9" s="252">
        <v>369787</v>
      </c>
      <c r="I9" s="17">
        <v>856</v>
      </c>
      <c r="J9" s="10">
        <v>9955</v>
      </c>
      <c r="K9" s="244">
        <v>429405</v>
      </c>
      <c r="L9" s="16" t="s">
        <v>286</v>
      </c>
      <c r="M9" s="8">
        <v>11745</v>
      </c>
      <c r="N9" s="253">
        <v>490621</v>
      </c>
      <c r="O9" s="15" t="s">
        <v>287</v>
      </c>
      <c r="P9" s="254">
        <v>12786</v>
      </c>
      <c r="Q9" s="255">
        <v>549028</v>
      </c>
      <c r="R9" s="256" t="s">
        <v>288</v>
      </c>
      <c r="S9" s="239">
        <v>13510</v>
      </c>
      <c r="T9" s="180">
        <v>607949</v>
      </c>
      <c r="U9" s="240">
        <v>794</v>
      </c>
      <c r="V9" s="257">
        <v>13565</v>
      </c>
      <c r="W9" s="258">
        <v>640046</v>
      </c>
      <c r="X9" s="259">
        <v>3</v>
      </c>
      <c r="Y9" s="260">
        <v>13565</v>
      </c>
      <c r="Z9" s="261">
        <v>640046</v>
      </c>
      <c r="AA9" s="352">
        <v>2</v>
      </c>
      <c r="AB9" s="393">
        <v>13565</v>
      </c>
      <c r="AC9" s="351">
        <v>640046</v>
      </c>
      <c r="AD9" s="308">
        <v>0</v>
      </c>
      <c r="AE9" s="356">
        <v>13873</v>
      </c>
      <c r="AF9" s="356">
        <v>670653</v>
      </c>
      <c r="AG9" s="366">
        <v>773</v>
      </c>
      <c r="AH9" s="304">
        <v>14560</v>
      </c>
      <c r="AI9" s="358">
        <v>727181</v>
      </c>
      <c r="AJ9" s="307">
        <v>764</v>
      </c>
      <c r="AK9" s="254">
        <v>15757</v>
      </c>
      <c r="AL9" s="432">
        <v>788872</v>
      </c>
      <c r="AM9" s="433">
        <v>885</v>
      </c>
      <c r="AN9" s="558">
        <v>17312</v>
      </c>
      <c r="AO9" s="558">
        <v>854311</v>
      </c>
      <c r="AP9" s="558">
        <v>865</v>
      </c>
      <c r="AQ9" s="4">
        <f>G9-D9</f>
        <v>1950</v>
      </c>
      <c r="AR9" s="412">
        <f>(H9-E9)/100</f>
        <v>653.82</v>
      </c>
      <c r="AS9" s="10">
        <f>J9-G9</f>
        <v>1801</v>
      </c>
      <c r="AT9" s="244">
        <f>(K9-H9)/100</f>
        <v>596.18</v>
      </c>
      <c r="AU9" s="245">
        <f>M9-J9</f>
        <v>1790</v>
      </c>
      <c r="AV9" s="246">
        <f>(N9-K9)/100</f>
        <v>612.16</v>
      </c>
      <c r="AW9" s="247">
        <f>P9-M9</f>
        <v>1041</v>
      </c>
      <c r="AX9" s="248">
        <f>(Q9-N9)/100</f>
        <v>584.07</v>
      </c>
      <c r="AY9" s="239">
        <f>S9-P9</f>
        <v>724</v>
      </c>
      <c r="AZ9" s="414">
        <f>(T9-Q9)/100</f>
        <v>589.21</v>
      </c>
      <c r="BA9" s="417">
        <f>V9-S9</f>
        <v>55</v>
      </c>
      <c r="BB9" s="418">
        <f>(W9-T9)/100</f>
        <v>320.97</v>
      </c>
      <c r="BC9" s="336">
        <f>Y9-V9</f>
        <v>0</v>
      </c>
      <c r="BD9" s="381">
        <f>(Z9-W9)/100</f>
        <v>0</v>
      </c>
      <c r="BE9" s="249">
        <f>AB9-Y9</f>
        <v>0</v>
      </c>
      <c r="BF9" s="368">
        <f>(AC9-Z9)/100</f>
        <v>0</v>
      </c>
      <c r="BG9" s="372">
        <f>AE9-AB9</f>
        <v>308</v>
      </c>
      <c r="BH9" s="373">
        <f>(AF9-AC9)/100</f>
        <v>306.07</v>
      </c>
      <c r="BI9" s="378">
        <f>AH9-AE9</f>
        <v>687</v>
      </c>
      <c r="BJ9" s="384">
        <f>(AI9-AF9)/100</f>
        <v>565.28</v>
      </c>
      <c r="BK9" s="437">
        <f>AK9-AH9</f>
        <v>1197</v>
      </c>
      <c r="BL9" s="438">
        <f>(AL9-AI9)/100</f>
        <v>616.91</v>
      </c>
      <c r="BM9" s="563">
        <f>AN9-D9</f>
        <v>11108</v>
      </c>
      <c r="BN9" s="564">
        <f>(AO9-AL9)/100</f>
        <v>654.39</v>
      </c>
      <c r="BO9" s="250"/>
      <c r="BP9" s="1" t="s">
        <v>167</v>
      </c>
    </row>
    <row r="10" spans="1:68" ht="15.75">
      <c r="A10" s="19" t="s">
        <v>289</v>
      </c>
      <c r="B10" s="2" t="s">
        <v>166</v>
      </c>
      <c r="C10" s="1" t="s">
        <v>165</v>
      </c>
      <c r="D10" s="3">
        <v>7565</v>
      </c>
      <c r="E10" s="251">
        <v>327121</v>
      </c>
      <c r="F10" s="14">
        <v>878</v>
      </c>
      <c r="G10" s="4">
        <v>10084</v>
      </c>
      <c r="H10" s="252">
        <v>398866</v>
      </c>
      <c r="I10" s="17">
        <v>974</v>
      </c>
      <c r="J10" s="10">
        <v>12569</v>
      </c>
      <c r="K10" s="244">
        <v>464626</v>
      </c>
      <c r="L10" s="16" t="s">
        <v>290</v>
      </c>
      <c r="M10" s="8">
        <v>15105</v>
      </c>
      <c r="N10" s="253">
        <v>535019</v>
      </c>
      <c r="O10" s="15" t="s">
        <v>291</v>
      </c>
      <c r="P10" s="254">
        <v>16912</v>
      </c>
      <c r="Q10" s="255">
        <v>605808</v>
      </c>
      <c r="R10" s="256" t="s">
        <v>291</v>
      </c>
      <c r="S10" s="239">
        <v>18147</v>
      </c>
      <c r="T10" s="180">
        <v>679860</v>
      </c>
      <c r="U10" s="240">
        <v>825</v>
      </c>
      <c r="V10" s="257">
        <v>18177</v>
      </c>
      <c r="W10" s="258">
        <v>712857</v>
      </c>
      <c r="X10" s="259">
        <v>5</v>
      </c>
      <c r="Y10" s="260">
        <v>18177</v>
      </c>
      <c r="Z10" s="261">
        <v>712857</v>
      </c>
      <c r="AA10" s="352">
        <v>4</v>
      </c>
      <c r="AB10" s="393">
        <v>18177</v>
      </c>
      <c r="AC10" s="351">
        <v>712857</v>
      </c>
      <c r="AD10" s="308">
        <v>5</v>
      </c>
      <c r="AE10" s="356">
        <v>18667</v>
      </c>
      <c r="AF10" s="356">
        <v>750616</v>
      </c>
      <c r="AG10" s="366">
        <v>978</v>
      </c>
      <c r="AH10" s="304">
        <v>20091</v>
      </c>
      <c r="AI10" s="358">
        <v>824480</v>
      </c>
      <c r="AJ10" s="307">
        <v>1001</v>
      </c>
      <c r="AK10" s="254">
        <v>21986</v>
      </c>
      <c r="AL10" s="432">
        <v>893976</v>
      </c>
      <c r="AM10" s="433">
        <v>979</v>
      </c>
      <c r="AN10" s="558">
        <v>24473</v>
      </c>
      <c r="AO10" s="558">
        <v>965189</v>
      </c>
      <c r="AP10" s="558">
        <v>934</v>
      </c>
      <c r="AQ10" s="4">
        <f>G10-D10</f>
        <v>2519</v>
      </c>
      <c r="AR10" s="412">
        <f>(H10-E10)/100</f>
        <v>717.45</v>
      </c>
      <c r="AS10" s="10">
        <f>J10-G10</f>
        <v>2485</v>
      </c>
      <c r="AT10" s="244">
        <f>(K10-H10)/100</f>
        <v>657.6</v>
      </c>
      <c r="AU10" s="245">
        <f>M10-J10</f>
        <v>2536</v>
      </c>
      <c r="AV10" s="246">
        <f>(N10-K10)/100</f>
        <v>703.93</v>
      </c>
      <c r="AW10" s="247">
        <f>P10-M10</f>
        <v>1807</v>
      </c>
      <c r="AX10" s="248">
        <f>(Q10-N10)/100</f>
        <v>707.89</v>
      </c>
      <c r="AY10" s="239">
        <f>S10-P10</f>
        <v>1235</v>
      </c>
      <c r="AZ10" s="414">
        <f>(T10-Q10)/100</f>
        <v>740.52</v>
      </c>
      <c r="BA10" s="417">
        <f>V10-S10</f>
        <v>30</v>
      </c>
      <c r="BB10" s="418">
        <f>(W10-T10)/100</f>
        <v>329.97</v>
      </c>
      <c r="BC10" s="336">
        <f>Y10-V10</f>
        <v>0</v>
      </c>
      <c r="BD10" s="381">
        <f>(Z10-W10)/100</f>
        <v>0</v>
      </c>
      <c r="BE10" s="249">
        <f>AB10-Y10</f>
        <v>0</v>
      </c>
      <c r="BF10" s="368">
        <f>(AC10-Z10)/100</f>
        <v>0</v>
      </c>
      <c r="BG10" s="372">
        <f>AE10-AB10</f>
        <v>490</v>
      </c>
      <c r="BH10" s="373">
        <f>(AF10-AC10)/100</f>
        <v>377.59</v>
      </c>
      <c r="BI10" s="378">
        <f>AH10-AE10</f>
        <v>1424</v>
      </c>
      <c r="BJ10" s="384">
        <f>(AI10-AF10)/100</f>
        <v>738.64</v>
      </c>
      <c r="BK10" s="437">
        <f>AK10-AH10</f>
        <v>1895</v>
      </c>
      <c r="BL10" s="438">
        <f>(AL10-AI10)/100</f>
        <v>694.96</v>
      </c>
      <c r="BM10" s="563">
        <f>AN10-D10</f>
        <v>16908</v>
      </c>
      <c r="BN10" s="564">
        <f>(AO10-AL10)/100</f>
        <v>712.13</v>
      </c>
      <c r="BO10" s="250"/>
      <c r="BP10" s="1" t="s">
        <v>165</v>
      </c>
    </row>
    <row r="11" spans="1:68" ht="15.75">
      <c r="A11" s="19" t="s">
        <v>292</v>
      </c>
      <c r="B11" s="2" t="s">
        <v>164</v>
      </c>
      <c r="C11" s="1" t="s">
        <v>163</v>
      </c>
      <c r="D11" s="3">
        <v>7650</v>
      </c>
      <c r="E11" s="251">
        <v>368523</v>
      </c>
      <c r="F11" s="14">
        <v>1073</v>
      </c>
      <c r="G11" s="4">
        <v>10349</v>
      </c>
      <c r="H11" s="252">
        <v>449730</v>
      </c>
      <c r="I11" s="17">
        <v>1109</v>
      </c>
      <c r="J11" s="10">
        <v>12713</v>
      </c>
      <c r="K11" s="244">
        <v>522869</v>
      </c>
      <c r="L11" s="16" t="s">
        <v>293</v>
      </c>
      <c r="M11" s="8">
        <v>15027</v>
      </c>
      <c r="N11" s="253">
        <v>601143</v>
      </c>
      <c r="O11" s="15" t="s">
        <v>294</v>
      </c>
      <c r="P11" s="254">
        <v>16353</v>
      </c>
      <c r="Q11" s="255">
        <v>676531</v>
      </c>
      <c r="R11" s="256" t="s">
        <v>295</v>
      </c>
      <c r="S11" s="239">
        <v>17279</v>
      </c>
      <c r="T11" s="180">
        <v>753223</v>
      </c>
      <c r="U11" s="240">
        <v>1070</v>
      </c>
      <c r="V11" s="257">
        <v>17383</v>
      </c>
      <c r="W11" s="258">
        <v>795814</v>
      </c>
      <c r="X11" s="259">
        <v>8</v>
      </c>
      <c r="Y11" s="260">
        <v>17412</v>
      </c>
      <c r="Z11" s="261">
        <v>796546</v>
      </c>
      <c r="AA11" s="352">
        <v>9</v>
      </c>
      <c r="AB11" s="393">
        <v>17420</v>
      </c>
      <c r="AC11" s="351">
        <v>796779</v>
      </c>
      <c r="AD11" s="308">
        <v>13</v>
      </c>
      <c r="AE11" s="356">
        <v>17944</v>
      </c>
      <c r="AF11" s="356">
        <v>832634</v>
      </c>
      <c r="AG11" s="366">
        <v>961</v>
      </c>
      <c r="AH11" s="304">
        <v>19551</v>
      </c>
      <c r="AI11" s="358">
        <v>902729</v>
      </c>
      <c r="AJ11" s="307">
        <v>989</v>
      </c>
      <c r="AK11" s="254">
        <v>21263</v>
      </c>
      <c r="AL11" s="432">
        <v>971577</v>
      </c>
      <c r="AM11" s="433">
        <v>968</v>
      </c>
      <c r="AN11" s="558">
        <v>23407</v>
      </c>
      <c r="AO11" s="558">
        <v>1042408</v>
      </c>
      <c r="AP11" s="558">
        <v>888</v>
      </c>
      <c r="AQ11" s="4">
        <f>G11-D11</f>
        <v>2699</v>
      </c>
      <c r="AR11" s="412">
        <f>(H11-E11)/100</f>
        <v>812.07</v>
      </c>
      <c r="AS11" s="10">
        <f>J11-G11</f>
        <v>2364</v>
      </c>
      <c r="AT11" s="244">
        <f>(K11-H11)/100</f>
        <v>731.39</v>
      </c>
      <c r="AU11" s="245">
        <f>M11-J11</f>
        <v>2314</v>
      </c>
      <c r="AV11" s="246">
        <f>(N11-K11)/100</f>
        <v>782.74</v>
      </c>
      <c r="AW11" s="247">
        <f>P11-M11</f>
        <v>1326</v>
      </c>
      <c r="AX11" s="248">
        <f>(Q11-N11)/100</f>
        <v>753.88</v>
      </c>
      <c r="AY11" s="239">
        <f>S11-P11</f>
        <v>926</v>
      </c>
      <c r="AZ11" s="414">
        <f>(T11-Q11)/100</f>
        <v>766.92</v>
      </c>
      <c r="BA11" s="417">
        <f>V11-S11</f>
        <v>104</v>
      </c>
      <c r="BB11" s="418">
        <f>(W11-T11)/100</f>
        <v>425.91</v>
      </c>
      <c r="BC11" s="336">
        <f>Y11-V11</f>
        <v>29</v>
      </c>
      <c r="BD11" s="381">
        <f>(Z11-W11)/100</f>
        <v>7.32</v>
      </c>
      <c r="BE11" s="249">
        <f>AB11-Y11</f>
        <v>8</v>
      </c>
      <c r="BF11" s="368">
        <f>(AC11-Z11)/100</f>
        <v>2.33</v>
      </c>
      <c r="BG11" s="372">
        <f>AE11-AB11</f>
        <v>524</v>
      </c>
      <c r="BH11" s="373">
        <f>(AF11-AC11)/100</f>
        <v>358.55</v>
      </c>
      <c r="BI11" s="378">
        <f>AH11-AE11</f>
        <v>1607</v>
      </c>
      <c r="BJ11" s="384">
        <f>(AI11-AF11)/100</f>
        <v>700.95</v>
      </c>
      <c r="BK11" s="437">
        <f>AK11-AH11</f>
        <v>1712</v>
      </c>
      <c r="BL11" s="438">
        <f>(AL11-AI11)/100</f>
        <v>688.48</v>
      </c>
      <c r="BM11" s="563">
        <f>AN11-D11</f>
        <v>15757</v>
      </c>
      <c r="BN11" s="564">
        <f>(AO11-AL11)/100</f>
        <v>708.31</v>
      </c>
      <c r="BO11" s="250"/>
      <c r="BP11" s="1" t="s">
        <v>163</v>
      </c>
    </row>
    <row r="12" spans="1:68" ht="15.75">
      <c r="A12" s="19" t="s">
        <v>296</v>
      </c>
      <c r="B12" s="2" t="s">
        <v>162</v>
      </c>
      <c r="C12" s="1" t="s">
        <v>161</v>
      </c>
      <c r="D12" s="3">
        <v>3649</v>
      </c>
      <c r="E12" s="251">
        <v>108949</v>
      </c>
      <c r="F12" s="14">
        <v>196</v>
      </c>
      <c r="G12" s="4">
        <v>4867</v>
      </c>
      <c r="H12" s="252">
        <v>123548</v>
      </c>
      <c r="I12" s="17">
        <v>197</v>
      </c>
      <c r="J12" s="10">
        <v>6056</v>
      </c>
      <c r="K12" s="244">
        <v>137169</v>
      </c>
      <c r="L12" s="16" t="s">
        <v>297</v>
      </c>
      <c r="M12" s="8">
        <v>7321</v>
      </c>
      <c r="N12" s="253">
        <v>151753</v>
      </c>
      <c r="O12" s="15" t="s">
        <v>297</v>
      </c>
      <c r="P12" s="254">
        <v>8141</v>
      </c>
      <c r="Q12" s="255">
        <v>165447</v>
      </c>
      <c r="R12" s="256" t="s">
        <v>298</v>
      </c>
      <c r="S12" s="239">
        <v>8747</v>
      </c>
      <c r="T12" s="180">
        <v>178602</v>
      </c>
      <c r="U12" s="240">
        <v>179</v>
      </c>
      <c r="V12" s="257">
        <v>8790</v>
      </c>
      <c r="W12" s="258">
        <v>185847</v>
      </c>
      <c r="X12" s="259">
        <v>3</v>
      </c>
      <c r="Y12" s="260">
        <v>8790</v>
      </c>
      <c r="Z12" s="261">
        <v>185847</v>
      </c>
      <c r="AA12" s="352">
        <v>3</v>
      </c>
      <c r="AB12" s="393">
        <v>8790</v>
      </c>
      <c r="AC12" s="351">
        <v>185847</v>
      </c>
      <c r="AD12" s="308">
        <v>0</v>
      </c>
      <c r="AE12" s="356">
        <v>9087</v>
      </c>
      <c r="AF12" s="356">
        <v>192903</v>
      </c>
      <c r="AG12" s="366">
        <v>181</v>
      </c>
      <c r="AH12" s="304">
        <v>9812</v>
      </c>
      <c r="AI12" s="358">
        <v>206807</v>
      </c>
      <c r="AJ12" s="307">
        <v>191</v>
      </c>
      <c r="AK12" s="254">
        <v>11057</v>
      </c>
      <c r="AL12" s="432">
        <v>231517</v>
      </c>
      <c r="AM12" s="433">
        <v>371</v>
      </c>
      <c r="AN12" s="558">
        <v>12589</v>
      </c>
      <c r="AO12" s="558">
        <v>259983</v>
      </c>
      <c r="AP12" s="558">
        <v>392</v>
      </c>
      <c r="AQ12" s="4">
        <f>G12-D12</f>
        <v>1218</v>
      </c>
      <c r="AR12" s="412">
        <f>(H12-E12)/100</f>
        <v>145.99</v>
      </c>
      <c r="AS12" s="10">
        <f>J12-G12</f>
        <v>1189</v>
      </c>
      <c r="AT12" s="244">
        <f>(K12-H12)/100</f>
        <v>136.21</v>
      </c>
      <c r="AU12" s="245">
        <f>M12-J12</f>
        <v>1265</v>
      </c>
      <c r="AV12" s="246">
        <f>(N12-K12)/100</f>
        <v>145.84</v>
      </c>
      <c r="AW12" s="247">
        <f>P12-M12</f>
        <v>820</v>
      </c>
      <c r="AX12" s="248">
        <f>(Q12-N12)/100</f>
        <v>136.94</v>
      </c>
      <c r="AY12" s="239">
        <f>S12-P12</f>
        <v>606</v>
      </c>
      <c r="AZ12" s="414">
        <f>(T12-Q12)/100</f>
        <v>131.55</v>
      </c>
      <c r="BA12" s="417">
        <f>V12-S12</f>
        <v>43</v>
      </c>
      <c r="BB12" s="418">
        <f>(W12-T12)/100</f>
        <v>72.45</v>
      </c>
      <c r="BC12" s="336">
        <f>Y12-V12</f>
        <v>0</v>
      </c>
      <c r="BD12" s="381">
        <f>(Z12-W12)/100</f>
        <v>0</v>
      </c>
      <c r="BE12" s="249">
        <f>AB12-Y12</f>
        <v>0</v>
      </c>
      <c r="BF12" s="368">
        <f>(AC12-Z12)/100</f>
        <v>0</v>
      </c>
      <c r="BG12" s="372">
        <f>AE12-AB12</f>
        <v>297</v>
      </c>
      <c r="BH12" s="373">
        <f>(AF12-AC12)/100</f>
        <v>70.56</v>
      </c>
      <c r="BI12" s="378">
        <f>AH12-AE12</f>
        <v>725</v>
      </c>
      <c r="BJ12" s="384">
        <f>(AI12-AF12)/100</f>
        <v>139.04</v>
      </c>
      <c r="BK12" s="437">
        <f>AK12-AH12</f>
        <v>1245</v>
      </c>
      <c r="BL12" s="438">
        <f>(AL12-AI12)/100</f>
        <v>247.1</v>
      </c>
      <c r="BM12" s="563">
        <f>AN12-D12</f>
        <v>8940</v>
      </c>
      <c r="BN12" s="564">
        <f>(AO12-AL12)/100</f>
        <v>284.66</v>
      </c>
      <c r="BO12" s="250"/>
      <c r="BP12" s="1" t="s">
        <v>161</v>
      </c>
    </row>
    <row r="13" spans="1:68" ht="15.75">
      <c r="A13" s="19" t="s">
        <v>299</v>
      </c>
      <c r="B13" s="2" t="s">
        <v>160</v>
      </c>
      <c r="C13" s="1" t="s">
        <v>159</v>
      </c>
      <c r="D13" s="3">
        <v>5635</v>
      </c>
      <c r="E13" s="251">
        <v>344197</v>
      </c>
      <c r="F13" s="14">
        <v>1017</v>
      </c>
      <c r="G13" s="4">
        <v>7566</v>
      </c>
      <c r="H13" s="252">
        <v>420882</v>
      </c>
      <c r="I13" s="17">
        <v>1000</v>
      </c>
      <c r="J13" s="10">
        <v>9307</v>
      </c>
      <c r="K13" s="244">
        <v>491735</v>
      </c>
      <c r="L13" s="16" t="s">
        <v>300</v>
      </c>
      <c r="M13" s="8">
        <v>10993</v>
      </c>
      <c r="N13" s="253">
        <v>567824</v>
      </c>
      <c r="O13" s="15" t="s">
        <v>301</v>
      </c>
      <c r="P13" s="254">
        <v>12214</v>
      </c>
      <c r="Q13" s="255">
        <v>642000</v>
      </c>
      <c r="R13" s="256" t="s">
        <v>302</v>
      </c>
      <c r="S13" s="239">
        <v>12949</v>
      </c>
      <c r="T13" s="180">
        <v>717285</v>
      </c>
      <c r="U13" s="240">
        <v>1001</v>
      </c>
      <c r="V13" s="257">
        <v>12975</v>
      </c>
      <c r="W13" s="258">
        <v>757675</v>
      </c>
      <c r="X13" s="259">
        <v>6</v>
      </c>
      <c r="Y13" s="260">
        <v>12975</v>
      </c>
      <c r="Z13" s="261">
        <v>757675</v>
      </c>
      <c r="AA13" s="352">
        <v>2</v>
      </c>
      <c r="AB13" s="393">
        <v>12975</v>
      </c>
      <c r="AC13" s="351">
        <v>757676</v>
      </c>
      <c r="AD13" s="308">
        <v>0</v>
      </c>
      <c r="AE13" s="356">
        <v>13331</v>
      </c>
      <c r="AF13" s="356">
        <v>798317</v>
      </c>
      <c r="AG13" s="366">
        <v>1054</v>
      </c>
      <c r="AH13" s="304">
        <v>14413</v>
      </c>
      <c r="AI13" s="358">
        <v>876539</v>
      </c>
      <c r="AJ13" s="307">
        <v>1041</v>
      </c>
      <c r="AK13" s="254">
        <v>15958</v>
      </c>
      <c r="AL13" s="432">
        <v>950533</v>
      </c>
      <c r="AM13" s="433">
        <v>1010</v>
      </c>
      <c r="AN13" s="558">
        <v>18011</v>
      </c>
      <c r="AO13" s="558">
        <v>1027231</v>
      </c>
      <c r="AP13" s="558">
        <v>1032</v>
      </c>
      <c r="AQ13" s="4">
        <f>G13-D13</f>
        <v>1931</v>
      </c>
      <c r="AR13" s="412">
        <f>(H13-E13)/100</f>
        <v>766.85</v>
      </c>
      <c r="AS13" s="10">
        <f>J13-G13</f>
        <v>1741</v>
      </c>
      <c r="AT13" s="244">
        <f>(K13-H13)/100</f>
        <v>708.53</v>
      </c>
      <c r="AU13" s="245">
        <f>M13-J13</f>
        <v>1686</v>
      </c>
      <c r="AV13" s="246">
        <f>(N13-K13)/100</f>
        <v>760.89</v>
      </c>
      <c r="AW13" s="247">
        <f>P13-M13</f>
        <v>1221</v>
      </c>
      <c r="AX13" s="248">
        <f>(Q13-N13)/100</f>
        <v>741.76</v>
      </c>
      <c r="AY13" s="239">
        <f>S13-P13</f>
        <v>735</v>
      </c>
      <c r="AZ13" s="414">
        <f>(T13-Q13)/100</f>
        <v>752.85</v>
      </c>
      <c r="BA13" s="417">
        <f>V13-S13</f>
        <v>26</v>
      </c>
      <c r="BB13" s="418">
        <f>(W13-T13)/100</f>
        <v>403.9</v>
      </c>
      <c r="BC13" s="336">
        <f>Y13-V13</f>
        <v>0</v>
      </c>
      <c r="BD13" s="381">
        <f>(Z13-W13)/100</f>
        <v>0</v>
      </c>
      <c r="BE13" s="249">
        <f>AB13-Y13</f>
        <v>0</v>
      </c>
      <c r="BF13" s="368">
        <f>(AC13-Z13)/100</f>
        <v>0.01</v>
      </c>
      <c r="BG13" s="372">
        <f>AE13-AB13</f>
        <v>356</v>
      </c>
      <c r="BH13" s="373">
        <f>(AF13-AC13)/100</f>
        <v>406.41</v>
      </c>
      <c r="BI13" s="378">
        <f>AH13-AE13</f>
        <v>1082</v>
      </c>
      <c r="BJ13" s="384">
        <f>(AI13-AF13)/100</f>
        <v>782.22</v>
      </c>
      <c r="BK13" s="437">
        <f>AK13-AH13</f>
        <v>1545</v>
      </c>
      <c r="BL13" s="438">
        <f>(AL13-AI13)/100</f>
        <v>739.94</v>
      </c>
      <c r="BM13" s="563">
        <f>AN13-D13</f>
        <v>12376</v>
      </c>
      <c r="BN13" s="564">
        <f>(AO13-AL13)/100</f>
        <v>766.98</v>
      </c>
      <c r="BO13" s="250"/>
      <c r="BP13" s="1" t="s">
        <v>159</v>
      </c>
    </row>
    <row r="14" spans="1:68" ht="15.75">
      <c r="A14" s="19" t="s">
        <v>303</v>
      </c>
      <c r="B14" s="2" t="s">
        <v>158</v>
      </c>
      <c r="C14" s="1" t="s">
        <v>157</v>
      </c>
      <c r="D14" s="3">
        <v>7492</v>
      </c>
      <c r="E14" s="251">
        <v>224234</v>
      </c>
      <c r="F14" s="14">
        <v>659</v>
      </c>
      <c r="G14" s="4">
        <v>9928</v>
      </c>
      <c r="H14" s="252">
        <v>272611</v>
      </c>
      <c r="I14" s="17">
        <v>647</v>
      </c>
      <c r="J14" s="10">
        <v>12159</v>
      </c>
      <c r="K14" s="244">
        <v>316060</v>
      </c>
      <c r="L14" s="16" t="s">
        <v>304</v>
      </c>
      <c r="M14" s="8">
        <v>14328</v>
      </c>
      <c r="N14" s="253">
        <v>361504</v>
      </c>
      <c r="O14" s="15" t="s">
        <v>305</v>
      </c>
      <c r="P14" s="254">
        <v>15968</v>
      </c>
      <c r="Q14" s="255">
        <v>408379</v>
      </c>
      <c r="R14" s="256" t="s">
        <v>306</v>
      </c>
      <c r="S14" s="239">
        <v>16995</v>
      </c>
      <c r="T14" s="180">
        <v>455625</v>
      </c>
      <c r="U14" s="240">
        <v>631</v>
      </c>
      <c r="V14" s="257">
        <v>17072</v>
      </c>
      <c r="W14" s="258">
        <v>481312</v>
      </c>
      <c r="X14" s="259">
        <v>8</v>
      </c>
      <c r="Y14" s="260">
        <v>17072</v>
      </c>
      <c r="Z14" s="261">
        <v>481312</v>
      </c>
      <c r="AA14" s="352">
        <v>3</v>
      </c>
      <c r="AB14" s="393">
        <v>17072</v>
      </c>
      <c r="AC14" s="351">
        <v>481313</v>
      </c>
      <c r="AD14" s="308">
        <v>8</v>
      </c>
      <c r="AE14" s="356">
        <v>17565</v>
      </c>
      <c r="AF14" s="356">
        <v>506049</v>
      </c>
      <c r="AG14" s="366">
        <v>622</v>
      </c>
      <c r="AH14" s="304">
        <v>18863</v>
      </c>
      <c r="AI14" s="358">
        <v>552307</v>
      </c>
      <c r="AJ14" s="307">
        <v>657</v>
      </c>
      <c r="AK14" s="254">
        <v>20368</v>
      </c>
      <c r="AL14" s="432">
        <v>596136</v>
      </c>
      <c r="AM14" s="433">
        <v>623</v>
      </c>
      <c r="AN14" s="558">
        <v>22116</v>
      </c>
      <c r="AO14" s="558">
        <v>641955</v>
      </c>
      <c r="AP14" s="558">
        <v>606</v>
      </c>
      <c r="AQ14" s="4">
        <f>G14-D14</f>
        <v>2436</v>
      </c>
      <c r="AR14" s="412">
        <f>(H14-E14)/100</f>
        <v>483.77</v>
      </c>
      <c r="AS14" s="10">
        <f>J14-G14</f>
        <v>2231</v>
      </c>
      <c r="AT14" s="244">
        <f>(K14-H14)/100</f>
        <v>434.49</v>
      </c>
      <c r="AU14" s="245">
        <f>M14-J14</f>
        <v>2169</v>
      </c>
      <c r="AV14" s="246">
        <f>(N14-K14)/100</f>
        <v>454.44</v>
      </c>
      <c r="AW14" s="247">
        <f>P14-M14</f>
        <v>1640</v>
      </c>
      <c r="AX14" s="248">
        <f>(Q14-N14)/100</f>
        <v>468.75</v>
      </c>
      <c r="AY14" s="239">
        <f>S14-P14</f>
        <v>1027</v>
      </c>
      <c r="AZ14" s="414">
        <f>(T14-Q14)/100</f>
        <v>472.46</v>
      </c>
      <c r="BA14" s="417">
        <f>V14-S14</f>
        <v>77</v>
      </c>
      <c r="BB14" s="418">
        <f>(W14-T14)/100</f>
        <v>256.87</v>
      </c>
      <c r="BC14" s="336">
        <f>Y14-V14</f>
        <v>0</v>
      </c>
      <c r="BD14" s="381">
        <f>(Z14-W14)/100</f>
        <v>0</v>
      </c>
      <c r="BE14" s="249">
        <f>AB14-Y14</f>
        <v>0</v>
      </c>
      <c r="BF14" s="368">
        <f>(AC14-Z14)/100</f>
        <v>0.01</v>
      </c>
      <c r="BG14" s="372">
        <f>AE14-AB14</f>
        <v>493</v>
      </c>
      <c r="BH14" s="373">
        <f>(AF14-AC14)/100</f>
        <v>247.36</v>
      </c>
      <c r="BI14" s="378">
        <f>AH14-AE14</f>
        <v>1298</v>
      </c>
      <c r="BJ14" s="384">
        <f>(AI14-AF14)/100</f>
        <v>462.58</v>
      </c>
      <c r="BK14" s="437">
        <f>AK14-AH14</f>
        <v>1505</v>
      </c>
      <c r="BL14" s="438">
        <f>(AL14-AI14)/100</f>
        <v>438.29</v>
      </c>
      <c r="BM14" s="563">
        <f>AN14-D14</f>
        <v>14624</v>
      </c>
      <c r="BN14" s="564">
        <f>(AO14-AL14)/100</f>
        <v>458.19</v>
      </c>
      <c r="BO14" s="250"/>
      <c r="BP14" s="1" t="s">
        <v>157</v>
      </c>
    </row>
    <row r="15" spans="1:68" ht="15.75">
      <c r="A15" s="19" t="s">
        <v>307</v>
      </c>
      <c r="B15" s="2" t="s">
        <v>156</v>
      </c>
      <c r="C15" s="1" t="s">
        <v>155</v>
      </c>
      <c r="D15" s="3">
        <v>7161</v>
      </c>
      <c r="E15" s="251">
        <v>209381</v>
      </c>
      <c r="F15" s="14">
        <v>630</v>
      </c>
      <c r="G15" s="4">
        <v>9644</v>
      </c>
      <c r="H15" s="252">
        <v>256524</v>
      </c>
      <c r="I15" s="17">
        <v>618</v>
      </c>
      <c r="J15" s="10">
        <v>11718</v>
      </c>
      <c r="K15" s="244">
        <v>299396</v>
      </c>
      <c r="L15" s="16" t="s">
        <v>308</v>
      </c>
      <c r="M15" s="8">
        <v>13743</v>
      </c>
      <c r="N15" s="253">
        <v>345408</v>
      </c>
      <c r="O15" s="15" t="s">
        <v>309</v>
      </c>
      <c r="P15" s="254">
        <v>15101</v>
      </c>
      <c r="Q15" s="255">
        <v>390442</v>
      </c>
      <c r="R15" s="256" t="s">
        <v>310</v>
      </c>
      <c r="S15" s="239">
        <v>16011</v>
      </c>
      <c r="T15" s="180">
        <v>437071</v>
      </c>
      <c r="U15" s="240">
        <v>634</v>
      </c>
      <c r="V15" s="257">
        <v>16070</v>
      </c>
      <c r="W15" s="258">
        <v>462586</v>
      </c>
      <c r="X15" s="259">
        <v>2</v>
      </c>
      <c r="Y15" s="260">
        <v>16070</v>
      </c>
      <c r="Z15" s="261">
        <v>462586</v>
      </c>
      <c r="AA15" s="352">
        <v>3</v>
      </c>
      <c r="AB15" s="393">
        <v>16070</v>
      </c>
      <c r="AC15" s="351">
        <v>462587</v>
      </c>
      <c r="AD15" s="308">
        <v>0</v>
      </c>
      <c r="AE15" s="356">
        <v>16525</v>
      </c>
      <c r="AF15" s="356">
        <v>487240</v>
      </c>
      <c r="AG15" s="366">
        <v>636</v>
      </c>
      <c r="AH15" s="304">
        <v>17937</v>
      </c>
      <c r="AI15" s="358">
        <v>535090</v>
      </c>
      <c r="AJ15" s="307">
        <v>631</v>
      </c>
      <c r="AK15" s="254">
        <v>19775</v>
      </c>
      <c r="AL15" s="432">
        <v>580514</v>
      </c>
      <c r="AM15" s="433">
        <v>646</v>
      </c>
      <c r="AN15" s="558">
        <v>22078</v>
      </c>
      <c r="AO15" s="558">
        <v>628010</v>
      </c>
      <c r="AP15" s="558">
        <v>642</v>
      </c>
      <c r="AQ15" s="4">
        <f>G15-D15</f>
        <v>2483</v>
      </c>
      <c r="AR15" s="412">
        <f>(H15-E15)/100</f>
        <v>471.43</v>
      </c>
      <c r="AS15" s="10">
        <f>J15-G15</f>
        <v>2074</v>
      </c>
      <c r="AT15" s="244">
        <f>(K15-H15)/100</f>
        <v>428.72</v>
      </c>
      <c r="AU15" s="245">
        <f>M15-J15</f>
        <v>2025</v>
      </c>
      <c r="AV15" s="246">
        <f>(N15-K15)/100</f>
        <v>460.12</v>
      </c>
      <c r="AW15" s="247">
        <f>P15-M15</f>
        <v>1358</v>
      </c>
      <c r="AX15" s="248">
        <f>(Q15-N15)/100</f>
        <v>450.34</v>
      </c>
      <c r="AY15" s="239">
        <f>S15-P15</f>
        <v>910</v>
      </c>
      <c r="AZ15" s="414">
        <f>(T15-Q15)/100</f>
        <v>466.29</v>
      </c>
      <c r="BA15" s="417">
        <f>V15-S15</f>
        <v>59</v>
      </c>
      <c r="BB15" s="418">
        <f>(W15-T15)/100</f>
        <v>255.15</v>
      </c>
      <c r="BC15" s="336">
        <f>Y15-V15</f>
        <v>0</v>
      </c>
      <c r="BD15" s="381">
        <f>(Z15-W15)/100</f>
        <v>0</v>
      </c>
      <c r="BE15" s="249">
        <f>AB15-Y15</f>
        <v>0</v>
      </c>
      <c r="BF15" s="368">
        <f>(AC15-Z15)/100</f>
        <v>0.01</v>
      </c>
      <c r="BG15" s="372">
        <f>AE15-AB15</f>
        <v>455</v>
      </c>
      <c r="BH15" s="373">
        <f>(AF15-AC15)/100</f>
        <v>246.53</v>
      </c>
      <c r="BI15" s="378">
        <f>AH15-AE15</f>
        <v>1412</v>
      </c>
      <c r="BJ15" s="384">
        <f>(AI15-AF15)/100</f>
        <v>478.5</v>
      </c>
      <c r="BK15" s="437">
        <f>AK15-AH15</f>
        <v>1838</v>
      </c>
      <c r="BL15" s="438">
        <f>(AL15-AI15)/100</f>
        <v>454.24</v>
      </c>
      <c r="BM15" s="563">
        <f>AN15-D15</f>
        <v>14917</v>
      </c>
      <c r="BN15" s="564">
        <f>(AO15-AL15)/100</f>
        <v>474.96</v>
      </c>
      <c r="BO15" s="250"/>
      <c r="BP15" s="1" t="s">
        <v>155</v>
      </c>
    </row>
    <row r="16" spans="1:68" ht="15.75">
      <c r="A16" s="19" t="s">
        <v>311</v>
      </c>
      <c r="B16" s="2" t="s">
        <v>154</v>
      </c>
      <c r="C16" s="1" t="s">
        <v>153</v>
      </c>
      <c r="D16" s="3">
        <v>7061</v>
      </c>
      <c r="E16" s="251">
        <v>303935</v>
      </c>
      <c r="F16" s="14">
        <v>878</v>
      </c>
      <c r="G16" s="4">
        <v>9369</v>
      </c>
      <c r="H16" s="252">
        <v>370422</v>
      </c>
      <c r="I16" s="17">
        <v>871</v>
      </c>
      <c r="J16" s="10">
        <v>11373</v>
      </c>
      <c r="K16" s="244">
        <v>425965</v>
      </c>
      <c r="L16" s="16" t="s">
        <v>312</v>
      </c>
      <c r="M16" s="8">
        <v>13551</v>
      </c>
      <c r="N16" s="253">
        <v>487090</v>
      </c>
      <c r="O16" s="15" t="s">
        <v>313</v>
      </c>
      <c r="P16" s="254">
        <v>15025</v>
      </c>
      <c r="Q16" s="255">
        <v>550253</v>
      </c>
      <c r="R16" s="256" t="s">
        <v>314</v>
      </c>
      <c r="S16" s="239">
        <v>15999</v>
      </c>
      <c r="T16" s="180">
        <v>616522</v>
      </c>
      <c r="U16" s="240">
        <v>907</v>
      </c>
      <c r="V16" s="257">
        <v>16068</v>
      </c>
      <c r="W16" s="258">
        <v>653976</v>
      </c>
      <c r="X16" s="259">
        <v>3</v>
      </c>
      <c r="Y16" s="260">
        <v>16077</v>
      </c>
      <c r="Z16" s="261">
        <v>654372</v>
      </c>
      <c r="AA16" s="352">
        <v>4</v>
      </c>
      <c r="AB16" s="393">
        <v>16087</v>
      </c>
      <c r="AC16" s="351">
        <v>654839</v>
      </c>
      <c r="AD16" s="308">
        <v>9</v>
      </c>
      <c r="AE16" s="356">
        <v>16573</v>
      </c>
      <c r="AF16" s="356">
        <v>690203</v>
      </c>
      <c r="AG16" s="366">
        <v>892</v>
      </c>
      <c r="AH16" s="304">
        <v>17970</v>
      </c>
      <c r="AI16" s="358">
        <v>757826</v>
      </c>
      <c r="AJ16" s="307">
        <v>917</v>
      </c>
      <c r="AK16" s="254">
        <v>19679</v>
      </c>
      <c r="AL16" s="432">
        <v>822385</v>
      </c>
      <c r="AM16" s="433">
        <v>876</v>
      </c>
      <c r="AN16" s="558">
        <v>21886</v>
      </c>
      <c r="AO16" s="558">
        <v>888104</v>
      </c>
      <c r="AP16" s="558">
        <v>860</v>
      </c>
      <c r="AQ16" s="4">
        <f>G16-D16</f>
        <v>2308</v>
      </c>
      <c r="AR16" s="412">
        <f>(H16-E16)/100</f>
        <v>664.87</v>
      </c>
      <c r="AS16" s="10">
        <f>J16-G16</f>
        <v>2004</v>
      </c>
      <c r="AT16" s="244">
        <f>(K16-H16)/100</f>
        <v>555.43</v>
      </c>
      <c r="AU16" s="245">
        <f>M16-J16</f>
        <v>2178</v>
      </c>
      <c r="AV16" s="246">
        <f>(N16-K16)/100</f>
        <v>611.25</v>
      </c>
      <c r="AW16" s="247">
        <f>P16-M16</f>
        <v>1474</v>
      </c>
      <c r="AX16" s="248">
        <f>(Q16-N16)/100</f>
        <v>631.63</v>
      </c>
      <c r="AY16" s="239">
        <f>S16-P16</f>
        <v>974</v>
      </c>
      <c r="AZ16" s="414">
        <f>(T16-Q16)/100</f>
        <v>662.69</v>
      </c>
      <c r="BA16" s="417">
        <f>V16-S16</f>
        <v>69</v>
      </c>
      <c r="BB16" s="418">
        <f>(W16-T16)/100</f>
        <v>374.54</v>
      </c>
      <c r="BC16" s="336">
        <f>Y16-V16</f>
        <v>9</v>
      </c>
      <c r="BD16" s="381">
        <f>(Z16-W16)/100</f>
        <v>3.96</v>
      </c>
      <c r="BE16" s="249">
        <f>AB16-Y16</f>
        <v>10</v>
      </c>
      <c r="BF16" s="368">
        <f>(AC16-Z16)/100</f>
        <v>4.67</v>
      </c>
      <c r="BG16" s="372">
        <f>AE16-AB16</f>
        <v>486</v>
      </c>
      <c r="BH16" s="373">
        <f>(AF16-AC16)/100</f>
        <v>353.64</v>
      </c>
      <c r="BI16" s="378">
        <f>AH16-AE16</f>
        <v>1397</v>
      </c>
      <c r="BJ16" s="384">
        <f>(AI16-AF16)/100</f>
        <v>676.23</v>
      </c>
      <c r="BK16" s="437">
        <f>AK16-AH16</f>
        <v>1709</v>
      </c>
      <c r="BL16" s="438">
        <f>(AL16-AI16)/100</f>
        <v>645.59</v>
      </c>
      <c r="BM16" s="563">
        <f>AN16-D16</f>
        <v>14825</v>
      </c>
      <c r="BN16" s="564">
        <f>(AO16-AL16)/100</f>
        <v>657.19</v>
      </c>
      <c r="BO16" s="250"/>
      <c r="BP16" s="1" t="s">
        <v>153</v>
      </c>
    </row>
    <row r="17" spans="1:68" ht="15.75">
      <c r="A17" s="19" t="s">
        <v>315</v>
      </c>
      <c r="B17" s="2" t="s">
        <v>152</v>
      </c>
      <c r="C17" s="1" t="s">
        <v>151</v>
      </c>
      <c r="D17" s="3">
        <v>3166</v>
      </c>
      <c r="E17" s="251">
        <v>102349</v>
      </c>
      <c r="F17" s="14">
        <v>164</v>
      </c>
      <c r="G17" s="4">
        <v>4377</v>
      </c>
      <c r="H17" s="252">
        <v>114583</v>
      </c>
      <c r="I17" s="17">
        <v>162</v>
      </c>
      <c r="J17" s="10">
        <v>5510</v>
      </c>
      <c r="K17" s="244">
        <v>126017</v>
      </c>
      <c r="L17" s="16" t="s">
        <v>316</v>
      </c>
      <c r="M17" s="8">
        <v>6676</v>
      </c>
      <c r="N17" s="253">
        <v>138387</v>
      </c>
      <c r="O17" s="15" t="s">
        <v>317</v>
      </c>
      <c r="P17" s="254">
        <v>7504</v>
      </c>
      <c r="Q17" s="255">
        <v>150254</v>
      </c>
      <c r="R17" s="256" t="s">
        <v>318</v>
      </c>
      <c r="S17" s="239">
        <v>8057</v>
      </c>
      <c r="T17" s="180">
        <v>162265</v>
      </c>
      <c r="U17" s="240">
        <v>158</v>
      </c>
      <c r="V17" s="257">
        <v>8096</v>
      </c>
      <c r="W17" s="258">
        <v>168698</v>
      </c>
      <c r="X17" s="259">
        <v>1</v>
      </c>
      <c r="Y17" s="260">
        <v>8096</v>
      </c>
      <c r="Z17" s="261">
        <v>168698</v>
      </c>
      <c r="AA17" s="352">
        <v>1</v>
      </c>
      <c r="AB17" s="393">
        <v>8096</v>
      </c>
      <c r="AC17" s="351">
        <v>168698</v>
      </c>
      <c r="AD17" s="308">
        <v>0</v>
      </c>
      <c r="AE17" s="356">
        <v>8217</v>
      </c>
      <c r="AF17" s="356">
        <v>174824</v>
      </c>
      <c r="AG17" s="366">
        <v>158</v>
      </c>
      <c r="AH17" s="304">
        <v>8511</v>
      </c>
      <c r="AI17" s="358">
        <v>180466</v>
      </c>
      <c r="AJ17" s="307">
        <v>76</v>
      </c>
      <c r="AK17" s="254">
        <v>9027</v>
      </c>
      <c r="AL17" s="432">
        <v>185759</v>
      </c>
      <c r="AM17" s="433">
        <v>75</v>
      </c>
      <c r="AN17" s="558">
        <v>9796</v>
      </c>
      <c r="AO17" s="558">
        <v>194894</v>
      </c>
      <c r="AP17" s="558">
        <v>223</v>
      </c>
      <c r="AQ17" s="4">
        <f>G17-D17</f>
        <v>1211</v>
      </c>
      <c r="AR17" s="412">
        <f>(H17-E17)/100</f>
        <v>122.34</v>
      </c>
      <c r="AS17" s="10">
        <f>J17-G17</f>
        <v>1133</v>
      </c>
      <c r="AT17" s="244">
        <f>(K17-H17)/100</f>
        <v>114.34</v>
      </c>
      <c r="AU17" s="245">
        <f>M17-J17</f>
        <v>1166</v>
      </c>
      <c r="AV17" s="246">
        <f>(N17-K17)/100</f>
        <v>123.7</v>
      </c>
      <c r="AW17" s="247">
        <f>P17-M17</f>
        <v>828</v>
      </c>
      <c r="AX17" s="248">
        <f>(Q17-N17)/100</f>
        <v>118.67</v>
      </c>
      <c r="AY17" s="239">
        <f>S17-P17</f>
        <v>553</v>
      </c>
      <c r="AZ17" s="414">
        <f>(T17-Q17)/100</f>
        <v>120.11</v>
      </c>
      <c r="BA17" s="417">
        <f>V17-S17</f>
        <v>39</v>
      </c>
      <c r="BB17" s="418">
        <f>(W17-T17)/100</f>
        <v>64.33</v>
      </c>
      <c r="BC17" s="336">
        <f>Y17-V17</f>
        <v>0</v>
      </c>
      <c r="BD17" s="381">
        <f>(Z17-W17)/100</f>
        <v>0</v>
      </c>
      <c r="BE17" s="249">
        <f>AB17-Y17</f>
        <v>0</v>
      </c>
      <c r="BF17" s="368">
        <f>(AC17-Z17)/100</f>
        <v>0</v>
      </c>
      <c r="BG17" s="372">
        <f>AE17-AB17</f>
        <v>121</v>
      </c>
      <c r="BH17" s="373">
        <f>(AF17-AC17)/100</f>
        <v>61.26</v>
      </c>
      <c r="BI17" s="378">
        <f>AH17-AE17</f>
        <v>294</v>
      </c>
      <c r="BJ17" s="384">
        <f>(AI17-AF17)/100</f>
        <v>56.42</v>
      </c>
      <c r="BK17" s="437">
        <f>AK17-AH17</f>
        <v>516</v>
      </c>
      <c r="BL17" s="438">
        <f>(AL17-AI17)/100</f>
        <v>52.93</v>
      </c>
      <c r="BM17" s="563">
        <f>AN17-D17</f>
        <v>6630</v>
      </c>
      <c r="BN17" s="564">
        <f>(AO17-AL17)/100</f>
        <v>91.35</v>
      </c>
      <c r="BO17" s="250"/>
      <c r="BP17" s="1" t="s">
        <v>151</v>
      </c>
    </row>
    <row r="18" spans="1:68" ht="15.75">
      <c r="A18" s="19" t="s">
        <v>108</v>
      </c>
      <c r="B18" s="2" t="s">
        <v>149</v>
      </c>
      <c r="C18" s="1" t="s">
        <v>148</v>
      </c>
      <c r="D18" s="3">
        <v>3945</v>
      </c>
      <c r="E18" s="251">
        <v>102283</v>
      </c>
      <c r="F18" s="14">
        <v>473</v>
      </c>
      <c r="G18" s="4">
        <v>5228</v>
      </c>
      <c r="H18" s="252">
        <v>133626</v>
      </c>
      <c r="I18" s="17">
        <v>375</v>
      </c>
      <c r="J18" s="10">
        <v>6548</v>
      </c>
      <c r="K18" s="244">
        <v>159429</v>
      </c>
      <c r="L18" s="16" t="s">
        <v>180</v>
      </c>
      <c r="M18" s="8">
        <v>7884</v>
      </c>
      <c r="N18" s="253">
        <v>187144</v>
      </c>
      <c r="O18" s="15" t="s">
        <v>178</v>
      </c>
      <c r="P18" s="254">
        <v>8856</v>
      </c>
      <c r="Q18" s="255">
        <v>215113</v>
      </c>
      <c r="R18" s="256" t="s">
        <v>319</v>
      </c>
      <c r="S18" s="239">
        <v>9501</v>
      </c>
      <c r="T18" s="180">
        <v>244691</v>
      </c>
      <c r="U18" s="240">
        <v>398</v>
      </c>
      <c r="V18" s="257">
        <v>9555</v>
      </c>
      <c r="W18" s="258">
        <v>260904</v>
      </c>
      <c r="X18" s="259">
        <v>2</v>
      </c>
      <c r="Y18" s="260">
        <v>9556</v>
      </c>
      <c r="Z18" s="261">
        <v>260927</v>
      </c>
      <c r="AA18" s="352">
        <v>1</v>
      </c>
      <c r="AB18" s="393">
        <v>9557</v>
      </c>
      <c r="AC18" s="351">
        <v>260970</v>
      </c>
      <c r="AD18" s="308">
        <v>2</v>
      </c>
      <c r="AE18" s="356">
        <v>9861</v>
      </c>
      <c r="AF18" s="356">
        <v>276784</v>
      </c>
      <c r="AG18" s="366">
        <v>404</v>
      </c>
      <c r="AH18" s="304">
        <v>10711</v>
      </c>
      <c r="AI18" s="358">
        <v>307158</v>
      </c>
      <c r="AJ18" s="307">
        <v>408</v>
      </c>
      <c r="AK18" s="254">
        <v>11791</v>
      </c>
      <c r="AL18" s="432">
        <v>335622</v>
      </c>
      <c r="AM18" s="433">
        <v>392</v>
      </c>
      <c r="AN18" s="558">
        <v>12882</v>
      </c>
      <c r="AO18" s="558">
        <v>364698</v>
      </c>
      <c r="AP18" s="558">
        <v>397</v>
      </c>
      <c r="AQ18" s="4">
        <f>G18-D18</f>
        <v>1283</v>
      </c>
      <c r="AR18" s="412">
        <f>(H18-E18)/100</f>
        <v>313.43</v>
      </c>
      <c r="AS18" s="10">
        <f>J18-G18</f>
        <v>1320</v>
      </c>
      <c r="AT18" s="244">
        <f>(K18-H18)/100</f>
        <v>258.03</v>
      </c>
      <c r="AU18" s="245">
        <f>M18-J18</f>
        <v>1336</v>
      </c>
      <c r="AV18" s="246">
        <f>(N18-K18)/100</f>
        <v>277.15</v>
      </c>
      <c r="AW18" s="247">
        <f>P18-M18</f>
        <v>972</v>
      </c>
      <c r="AX18" s="248">
        <f>(Q18-N18)/100</f>
        <v>279.69</v>
      </c>
      <c r="AY18" s="239">
        <f>S18-P18</f>
        <v>645</v>
      </c>
      <c r="AZ18" s="414">
        <f>(T18-Q18)/100</f>
        <v>295.78</v>
      </c>
      <c r="BA18" s="417">
        <f>V18-S18</f>
        <v>54</v>
      </c>
      <c r="BB18" s="418">
        <f>(W18-T18)/100</f>
        <v>162.13</v>
      </c>
      <c r="BC18" s="336">
        <f>Y18-V18</f>
        <v>1</v>
      </c>
      <c r="BD18" s="381">
        <f>(Z18-W18)/100</f>
        <v>0.23</v>
      </c>
      <c r="BE18" s="249">
        <f>AB18-Y18</f>
        <v>1</v>
      </c>
      <c r="BF18" s="368">
        <f>(AC18-Z18)/100</f>
        <v>0.43</v>
      </c>
      <c r="BG18" s="372">
        <f>AE18-AB18</f>
        <v>304</v>
      </c>
      <c r="BH18" s="373">
        <f>(AF18-AC18)/100</f>
        <v>158.14</v>
      </c>
      <c r="BI18" s="378">
        <f>AH18-AE18</f>
        <v>850</v>
      </c>
      <c r="BJ18" s="384">
        <f>(AI18-AF18)/100</f>
        <v>303.74</v>
      </c>
      <c r="BK18" s="437">
        <f>AK18-AH18</f>
        <v>1080</v>
      </c>
      <c r="BL18" s="438">
        <f>(AL18-AI18)/100</f>
        <v>284.64</v>
      </c>
      <c r="BM18" s="563">
        <f>AN18-D18</f>
        <v>8937</v>
      </c>
      <c r="BN18" s="564">
        <f>(AO18-AL18)/100</f>
        <v>290.76</v>
      </c>
      <c r="BO18" s="250"/>
      <c r="BP18" s="1" t="s">
        <v>148</v>
      </c>
    </row>
    <row r="19" spans="1:68" ht="15.75">
      <c r="A19" s="19" t="s">
        <v>320</v>
      </c>
      <c r="B19" s="405" t="s">
        <v>239</v>
      </c>
      <c r="C19" s="1" t="s">
        <v>147</v>
      </c>
      <c r="D19" s="3">
        <v>5950</v>
      </c>
      <c r="E19" s="251">
        <v>110805</v>
      </c>
      <c r="F19" s="14">
        <v>442</v>
      </c>
      <c r="G19" s="4">
        <v>8054</v>
      </c>
      <c r="H19" s="252">
        <v>144083</v>
      </c>
      <c r="I19" s="17">
        <v>450</v>
      </c>
      <c r="J19" s="10">
        <v>10334</v>
      </c>
      <c r="K19" s="244">
        <v>175148</v>
      </c>
      <c r="L19" s="16" t="s">
        <v>321</v>
      </c>
      <c r="M19" s="8">
        <v>12369</v>
      </c>
      <c r="N19" s="253">
        <v>208505</v>
      </c>
      <c r="O19" s="15" t="s">
        <v>322</v>
      </c>
      <c r="P19" s="254">
        <v>13997</v>
      </c>
      <c r="Q19" s="255">
        <v>241389</v>
      </c>
      <c r="R19" s="256" t="s">
        <v>323</v>
      </c>
      <c r="S19" s="239">
        <v>15083</v>
      </c>
      <c r="T19" s="180">
        <v>274921</v>
      </c>
      <c r="U19" s="240">
        <v>445</v>
      </c>
      <c r="V19" s="257">
        <v>15172</v>
      </c>
      <c r="W19" s="258">
        <v>293258</v>
      </c>
      <c r="X19" s="259">
        <v>6</v>
      </c>
      <c r="Y19" s="260">
        <v>15181</v>
      </c>
      <c r="Z19" s="261">
        <v>293648</v>
      </c>
      <c r="AA19" s="352">
        <v>3</v>
      </c>
      <c r="AB19" s="393">
        <v>15190</v>
      </c>
      <c r="AC19" s="351">
        <v>294045</v>
      </c>
      <c r="AD19" s="308">
        <v>6</v>
      </c>
      <c r="AE19" s="356">
        <v>15666</v>
      </c>
      <c r="AF19" s="356">
        <v>311711</v>
      </c>
      <c r="AG19" s="366">
        <v>451</v>
      </c>
      <c r="AH19" s="304">
        <v>17007</v>
      </c>
      <c r="AI19" s="358">
        <v>345597</v>
      </c>
      <c r="AJ19" s="307">
        <v>451</v>
      </c>
      <c r="AK19" s="254">
        <v>18611</v>
      </c>
      <c r="AL19" s="432">
        <v>377684</v>
      </c>
      <c r="AM19" s="433">
        <v>450</v>
      </c>
      <c r="AN19" s="558">
        <v>20728</v>
      </c>
      <c r="AO19" s="558">
        <v>411856</v>
      </c>
      <c r="AP19" s="558">
        <v>464</v>
      </c>
      <c r="AQ19" s="4">
        <f>G19-D19</f>
        <v>2104</v>
      </c>
      <c r="AR19" s="412">
        <f>(H19-E19)/100</f>
        <v>332.78</v>
      </c>
      <c r="AS19" s="10">
        <f>J19-G19</f>
        <v>2280</v>
      </c>
      <c r="AT19" s="244">
        <f>(K19-H19)/100</f>
        <v>310.65</v>
      </c>
      <c r="AU19" s="245">
        <f>M19-J19</f>
        <v>2035</v>
      </c>
      <c r="AV19" s="246">
        <f>(N19-K19)/100</f>
        <v>333.57</v>
      </c>
      <c r="AW19" s="247">
        <f>P19-M19</f>
        <v>1628</v>
      </c>
      <c r="AX19" s="248">
        <f>(Q19-N19)/100</f>
        <v>328.84</v>
      </c>
      <c r="AY19" s="239">
        <f>S19-P19</f>
        <v>1086</v>
      </c>
      <c r="AZ19" s="414">
        <f>(T19-Q19)/100</f>
        <v>335.32</v>
      </c>
      <c r="BA19" s="417">
        <f>V19-S19</f>
        <v>89</v>
      </c>
      <c r="BB19" s="418">
        <f>(W19-T19)/100</f>
        <v>183.37</v>
      </c>
      <c r="BC19" s="336">
        <f>Y19-V19</f>
        <v>9</v>
      </c>
      <c r="BD19" s="381">
        <f>(Z19-W19)/100</f>
        <v>3.9</v>
      </c>
      <c r="BE19" s="249">
        <f>AB19-Y19</f>
        <v>9</v>
      </c>
      <c r="BF19" s="368">
        <f>(AC19-Z19)/100</f>
        <v>3.97</v>
      </c>
      <c r="BG19" s="372">
        <f>AE19-AB19</f>
        <v>476</v>
      </c>
      <c r="BH19" s="373">
        <f>(AF19-AC19)/100</f>
        <v>176.66</v>
      </c>
      <c r="BI19" s="378">
        <f>AH19-AE19</f>
        <v>1341</v>
      </c>
      <c r="BJ19" s="384">
        <f>(AI19-AF19)/100</f>
        <v>338.86</v>
      </c>
      <c r="BK19" s="437">
        <f>AK19-AH19</f>
        <v>1604</v>
      </c>
      <c r="BL19" s="438">
        <f>(AL19-AI19)/100</f>
        <v>320.87</v>
      </c>
      <c r="BM19" s="563">
        <f>AN19-D19</f>
        <v>14778</v>
      </c>
      <c r="BN19" s="564">
        <f>(AO19-AL19)/100</f>
        <v>341.72</v>
      </c>
      <c r="BO19" s="250"/>
      <c r="BP19" s="1" t="s">
        <v>147</v>
      </c>
    </row>
    <row r="20" spans="1:68" ht="15.75">
      <c r="A20" s="19" t="s">
        <v>324</v>
      </c>
      <c r="B20" s="2" t="s">
        <v>146</v>
      </c>
      <c r="C20" s="1" t="s">
        <v>145</v>
      </c>
      <c r="D20" s="3">
        <v>4982</v>
      </c>
      <c r="E20" s="251">
        <v>127265</v>
      </c>
      <c r="F20" s="14">
        <v>382</v>
      </c>
      <c r="G20" s="4">
        <v>6764</v>
      </c>
      <c r="H20" s="252">
        <v>155893</v>
      </c>
      <c r="I20" s="17">
        <v>387</v>
      </c>
      <c r="J20" s="10">
        <v>8548</v>
      </c>
      <c r="K20" s="244">
        <v>182757</v>
      </c>
      <c r="L20" s="16" t="s">
        <v>325</v>
      </c>
      <c r="M20" s="8">
        <v>10315</v>
      </c>
      <c r="N20" s="253">
        <v>211527</v>
      </c>
      <c r="O20" s="15" t="s">
        <v>326</v>
      </c>
      <c r="P20" s="254">
        <v>11488</v>
      </c>
      <c r="Q20" s="255">
        <v>239205</v>
      </c>
      <c r="R20" s="256" t="s">
        <v>327</v>
      </c>
      <c r="S20" s="239">
        <v>12265</v>
      </c>
      <c r="T20" s="180">
        <v>267756</v>
      </c>
      <c r="U20" s="240">
        <v>390</v>
      </c>
      <c r="V20" s="257">
        <v>12315</v>
      </c>
      <c r="W20" s="258">
        <v>283495</v>
      </c>
      <c r="X20" s="259">
        <v>1</v>
      </c>
      <c r="Y20" s="260">
        <v>12316</v>
      </c>
      <c r="Z20" s="261">
        <v>283501</v>
      </c>
      <c r="AA20" s="352">
        <v>0</v>
      </c>
      <c r="AB20" s="393">
        <v>12316</v>
      </c>
      <c r="AC20" s="351">
        <v>283513</v>
      </c>
      <c r="AD20" s="308">
        <v>0</v>
      </c>
      <c r="AE20" s="356">
        <v>12704</v>
      </c>
      <c r="AF20" s="356">
        <v>299780</v>
      </c>
      <c r="AG20" s="366">
        <v>418</v>
      </c>
      <c r="AH20" s="304">
        <v>13792</v>
      </c>
      <c r="AI20" s="358">
        <v>331024</v>
      </c>
      <c r="AJ20" s="307">
        <v>414</v>
      </c>
      <c r="AK20" s="254">
        <v>15117</v>
      </c>
      <c r="AL20" s="432">
        <v>360423</v>
      </c>
      <c r="AM20" s="433">
        <v>410</v>
      </c>
      <c r="AN20" s="558">
        <v>16878</v>
      </c>
      <c r="AO20" s="558">
        <v>391842</v>
      </c>
      <c r="AP20" s="558">
        <v>437</v>
      </c>
      <c r="AQ20" s="4">
        <f>G20-D20</f>
        <v>1782</v>
      </c>
      <c r="AR20" s="412">
        <f>(H20-E20)/100</f>
        <v>286.28</v>
      </c>
      <c r="AS20" s="10">
        <f>J20-G20</f>
        <v>1784</v>
      </c>
      <c r="AT20" s="244">
        <f>(K20-H20)/100</f>
        <v>268.64</v>
      </c>
      <c r="AU20" s="245">
        <f>M20-J20</f>
        <v>1767</v>
      </c>
      <c r="AV20" s="246">
        <f>(N20-K20)/100</f>
        <v>287.7</v>
      </c>
      <c r="AW20" s="247">
        <f>P20-M20</f>
        <v>1173</v>
      </c>
      <c r="AX20" s="248">
        <f>(Q20-N20)/100</f>
        <v>276.78</v>
      </c>
      <c r="AY20" s="239">
        <f>S20-P20</f>
        <v>777</v>
      </c>
      <c r="AZ20" s="414">
        <f>(T20-Q20)/100</f>
        <v>285.51</v>
      </c>
      <c r="BA20" s="417">
        <f>V20-S20</f>
        <v>50</v>
      </c>
      <c r="BB20" s="418">
        <f>(W20-T20)/100</f>
        <v>157.39</v>
      </c>
      <c r="BC20" s="336">
        <f>Y20-V20</f>
        <v>1</v>
      </c>
      <c r="BD20" s="381">
        <f>(Z20-W20)/100</f>
        <v>0.06</v>
      </c>
      <c r="BE20" s="249">
        <f>AB20-Y20</f>
        <v>0</v>
      </c>
      <c r="BF20" s="368">
        <f>(AC20-Z20)/100</f>
        <v>0.12</v>
      </c>
      <c r="BG20" s="372">
        <f>AE20-AB20</f>
        <v>388</v>
      </c>
      <c r="BH20" s="373">
        <f>(AF20-AC20)/100</f>
        <v>162.67</v>
      </c>
      <c r="BI20" s="378">
        <f>AH20-AE20</f>
        <v>1088</v>
      </c>
      <c r="BJ20" s="384">
        <f>(AI20-AF20)/100</f>
        <v>312.44</v>
      </c>
      <c r="BK20" s="437">
        <f>AK20-AH20</f>
        <v>1325</v>
      </c>
      <c r="BL20" s="438">
        <f>(AL20-AI20)/100</f>
        <v>293.99</v>
      </c>
      <c r="BM20" s="563">
        <f>AN20-D20</f>
        <v>11896</v>
      </c>
      <c r="BN20" s="564">
        <f>(AO20-AL20)/100</f>
        <v>314.19</v>
      </c>
      <c r="BO20" s="250"/>
      <c r="BP20" s="1" t="s">
        <v>145</v>
      </c>
    </row>
    <row r="21" spans="1:68" ht="15.75">
      <c r="A21" s="19" t="s">
        <v>328</v>
      </c>
      <c r="B21" s="2" t="s">
        <v>144</v>
      </c>
      <c r="C21" s="1" t="s">
        <v>143</v>
      </c>
      <c r="D21" s="3">
        <v>7412</v>
      </c>
      <c r="E21" s="251">
        <v>258678</v>
      </c>
      <c r="F21" s="14">
        <v>788</v>
      </c>
      <c r="G21" s="4">
        <v>9924</v>
      </c>
      <c r="H21" s="252">
        <v>317614</v>
      </c>
      <c r="I21" s="17">
        <v>782</v>
      </c>
      <c r="J21" s="10">
        <v>12435</v>
      </c>
      <c r="K21" s="244">
        <v>372487</v>
      </c>
      <c r="L21" s="16" t="s">
        <v>329</v>
      </c>
      <c r="M21" s="8">
        <v>14936</v>
      </c>
      <c r="N21" s="253">
        <v>430425</v>
      </c>
      <c r="O21" s="15" t="s">
        <v>330</v>
      </c>
      <c r="P21" s="254">
        <v>16656</v>
      </c>
      <c r="Q21" s="255">
        <v>487168</v>
      </c>
      <c r="R21" s="256" t="s">
        <v>331</v>
      </c>
      <c r="S21" s="239">
        <v>17725</v>
      </c>
      <c r="T21" s="180">
        <v>545286</v>
      </c>
      <c r="U21" s="240">
        <v>796</v>
      </c>
      <c r="V21" s="257">
        <v>17797</v>
      </c>
      <c r="W21" s="258">
        <v>577350</v>
      </c>
      <c r="X21" s="259">
        <v>7</v>
      </c>
      <c r="Y21" s="260">
        <v>17801</v>
      </c>
      <c r="Z21" s="261">
        <v>577593</v>
      </c>
      <c r="AA21" s="352">
        <v>1</v>
      </c>
      <c r="AB21" s="393">
        <v>17806</v>
      </c>
      <c r="AC21" s="351">
        <v>577869</v>
      </c>
      <c r="AD21" s="308">
        <v>4</v>
      </c>
      <c r="AE21" s="356">
        <v>18339</v>
      </c>
      <c r="AF21" s="356">
        <v>608190</v>
      </c>
      <c r="AG21" s="366">
        <v>778</v>
      </c>
      <c r="AH21" s="304">
        <v>19857</v>
      </c>
      <c r="AI21" s="358">
        <v>666693</v>
      </c>
      <c r="AJ21" s="307">
        <v>766</v>
      </c>
      <c r="AK21" s="254">
        <v>21755</v>
      </c>
      <c r="AL21" s="432">
        <v>721867</v>
      </c>
      <c r="AM21" s="433">
        <v>775</v>
      </c>
      <c r="AN21" s="558">
        <v>23690</v>
      </c>
      <c r="AO21" s="558">
        <v>754240</v>
      </c>
      <c r="AP21" s="558">
        <v>187</v>
      </c>
      <c r="AQ21" s="4">
        <f>G21-D21</f>
        <v>2512</v>
      </c>
      <c r="AR21" s="412">
        <f>(H21-E21)/100</f>
        <v>589.36</v>
      </c>
      <c r="AS21" s="10">
        <f>J21-G21</f>
        <v>2511</v>
      </c>
      <c r="AT21" s="244">
        <f>(K21-H21)/100</f>
        <v>548.73</v>
      </c>
      <c r="AU21" s="245">
        <f>M21-J21</f>
        <v>2501</v>
      </c>
      <c r="AV21" s="246">
        <f>(N21-K21)/100</f>
        <v>579.38</v>
      </c>
      <c r="AW21" s="247">
        <f>P21-M21</f>
        <v>1720</v>
      </c>
      <c r="AX21" s="248">
        <f>(Q21-N21)/100</f>
        <v>567.43</v>
      </c>
      <c r="AY21" s="239">
        <f>S21-P21</f>
        <v>1069</v>
      </c>
      <c r="AZ21" s="414">
        <f>(T21-Q21)/100</f>
        <v>581.18</v>
      </c>
      <c r="BA21" s="417">
        <f>V21-S21</f>
        <v>72</v>
      </c>
      <c r="BB21" s="418">
        <f>(W21-T21)/100</f>
        <v>320.64</v>
      </c>
      <c r="BC21" s="336">
        <f>Y21-V21</f>
        <v>4</v>
      </c>
      <c r="BD21" s="381">
        <f>(Z21-W21)/100</f>
        <v>2.43</v>
      </c>
      <c r="BE21" s="249">
        <f>AB21-Y21</f>
        <v>5</v>
      </c>
      <c r="BF21" s="368">
        <f>(AC21-Z21)/100</f>
        <v>2.76</v>
      </c>
      <c r="BG21" s="372">
        <f>AE21-AB21</f>
        <v>533</v>
      </c>
      <c r="BH21" s="373">
        <f>(AF21-AC21)/100</f>
        <v>303.21</v>
      </c>
      <c r="BI21" s="378">
        <f>AH21-AE21</f>
        <v>1518</v>
      </c>
      <c r="BJ21" s="384">
        <f>(AI21-AF21)/100</f>
        <v>585.03</v>
      </c>
      <c r="BK21" s="437">
        <f>AK21-AH21</f>
        <v>1898</v>
      </c>
      <c r="BL21" s="438">
        <f>(AL21-AI21)/100</f>
        <v>551.74</v>
      </c>
      <c r="BM21" s="563">
        <f>AN21-D21</f>
        <v>16278</v>
      </c>
      <c r="BN21" s="564">
        <f>(AO21-AL21)/100</f>
        <v>323.73</v>
      </c>
      <c r="BO21" s="250"/>
      <c r="BP21" s="1" t="s">
        <v>143</v>
      </c>
    </row>
    <row r="22" spans="1:68" ht="15.75">
      <c r="A22" s="19" t="s">
        <v>332</v>
      </c>
      <c r="B22" s="2" t="s">
        <v>142</v>
      </c>
      <c r="C22" s="1" t="s">
        <v>141</v>
      </c>
      <c r="D22" s="3">
        <v>6982</v>
      </c>
      <c r="E22" s="251">
        <v>216707</v>
      </c>
      <c r="F22" s="14">
        <v>686</v>
      </c>
      <c r="G22" s="4">
        <v>9626</v>
      </c>
      <c r="H22" s="252">
        <v>268309</v>
      </c>
      <c r="I22" s="17">
        <v>697</v>
      </c>
      <c r="J22" s="10">
        <v>12294</v>
      </c>
      <c r="K22" s="244">
        <v>316413</v>
      </c>
      <c r="L22" s="16" t="s">
        <v>333</v>
      </c>
      <c r="M22" s="8">
        <v>15030</v>
      </c>
      <c r="N22" s="253">
        <v>368225</v>
      </c>
      <c r="O22" s="15" t="s">
        <v>334</v>
      </c>
      <c r="P22" s="254">
        <v>16994</v>
      </c>
      <c r="Q22" s="255">
        <v>418824</v>
      </c>
      <c r="R22" s="256" t="s">
        <v>335</v>
      </c>
      <c r="S22" s="239">
        <v>18338</v>
      </c>
      <c r="T22" s="180">
        <v>470550</v>
      </c>
      <c r="U22" s="240">
        <v>691</v>
      </c>
      <c r="V22" s="257">
        <v>18440</v>
      </c>
      <c r="W22" s="258">
        <v>498880</v>
      </c>
      <c r="X22" s="259">
        <v>8</v>
      </c>
      <c r="Y22" s="260">
        <v>18449</v>
      </c>
      <c r="Z22" s="261">
        <v>499315</v>
      </c>
      <c r="AA22" s="352">
        <v>5</v>
      </c>
      <c r="AB22" s="393">
        <v>18459</v>
      </c>
      <c r="AC22" s="351">
        <v>499745</v>
      </c>
      <c r="AD22" s="308">
        <v>8</v>
      </c>
      <c r="AE22" s="356">
        <v>19139</v>
      </c>
      <c r="AF22" s="356">
        <v>526880</v>
      </c>
      <c r="AG22" s="366">
        <v>696</v>
      </c>
      <c r="AH22" s="304">
        <v>20929</v>
      </c>
      <c r="AI22" s="358">
        <v>578957</v>
      </c>
      <c r="AJ22" s="307">
        <v>691</v>
      </c>
      <c r="AK22" s="254">
        <v>22914</v>
      </c>
      <c r="AL22" s="432">
        <v>627979</v>
      </c>
      <c r="AM22" s="433">
        <v>678</v>
      </c>
      <c r="AN22" s="558">
        <v>25538</v>
      </c>
      <c r="AO22" s="558">
        <v>680411</v>
      </c>
      <c r="AP22" s="558">
        <v>722</v>
      </c>
      <c r="AQ22" s="4">
        <f>G22-D22</f>
        <v>2644</v>
      </c>
      <c r="AR22" s="412">
        <f>(H22-E22)/100</f>
        <v>516.02</v>
      </c>
      <c r="AS22" s="10">
        <f>J22-G22</f>
        <v>2668</v>
      </c>
      <c r="AT22" s="244">
        <f>(K22-H22)/100</f>
        <v>481.04</v>
      </c>
      <c r="AU22" s="245">
        <f>M22-J22</f>
        <v>2736</v>
      </c>
      <c r="AV22" s="246">
        <f>(N22-K22)/100</f>
        <v>518.12</v>
      </c>
      <c r="AW22" s="247">
        <f>P22-M22</f>
        <v>1964</v>
      </c>
      <c r="AX22" s="248">
        <f>(Q22-N22)/100</f>
        <v>505.99</v>
      </c>
      <c r="AY22" s="239">
        <f>S22-P22</f>
        <v>1344</v>
      </c>
      <c r="AZ22" s="414">
        <f>(T22-Q22)/100</f>
        <v>517.26</v>
      </c>
      <c r="BA22" s="417">
        <f>V22-S22</f>
        <v>102</v>
      </c>
      <c r="BB22" s="418">
        <f>(W22-T22)/100</f>
        <v>283.3</v>
      </c>
      <c r="BC22" s="336">
        <f>Y22-V22</f>
        <v>9</v>
      </c>
      <c r="BD22" s="381">
        <f>(Z22-W22)/100</f>
        <v>4.35</v>
      </c>
      <c r="BE22" s="249">
        <f>AB22-Y22</f>
        <v>10</v>
      </c>
      <c r="BF22" s="368">
        <f>(AC22-Z22)/100</f>
        <v>4.3</v>
      </c>
      <c r="BG22" s="372">
        <f>AE22-AB22</f>
        <v>680</v>
      </c>
      <c r="BH22" s="373">
        <f>(AF22-AC22)/100</f>
        <v>271.35</v>
      </c>
      <c r="BI22" s="378">
        <f>AH22-AE22</f>
        <v>1790</v>
      </c>
      <c r="BJ22" s="384">
        <f>(AI22-AF22)/100</f>
        <v>520.77</v>
      </c>
      <c r="BK22" s="437">
        <f>AK22-AH22</f>
        <v>1985</v>
      </c>
      <c r="BL22" s="438">
        <f>(AL22-AI22)/100</f>
        <v>490.22</v>
      </c>
      <c r="BM22" s="563">
        <f>AN22-D22</f>
        <v>18556</v>
      </c>
      <c r="BN22" s="564">
        <f>(AO22-AL22)/100</f>
        <v>524.32</v>
      </c>
      <c r="BO22" s="250"/>
      <c r="BP22" s="1" t="s">
        <v>141</v>
      </c>
    </row>
    <row r="23" spans="1:68" ht="15.75">
      <c r="A23" s="19" t="s">
        <v>336</v>
      </c>
      <c r="B23" s="2" t="s">
        <v>140</v>
      </c>
      <c r="C23" s="1" t="s">
        <v>139</v>
      </c>
      <c r="D23" s="3">
        <v>5659</v>
      </c>
      <c r="E23" s="251">
        <v>145373</v>
      </c>
      <c r="F23" s="14">
        <v>436</v>
      </c>
      <c r="G23" s="4">
        <v>7666</v>
      </c>
      <c r="H23" s="252">
        <v>178256</v>
      </c>
      <c r="I23" s="17">
        <v>442</v>
      </c>
      <c r="J23" s="10">
        <v>9650</v>
      </c>
      <c r="K23" s="244">
        <v>208641</v>
      </c>
      <c r="L23" s="16" t="s">
        <v>337</v>
      </c>
      <c r="M23" s="8">
        <v>11619</v>
      </c>
      <c r="N23" s="253">
        <v>241200</v>
      </c>
      <c r="O23" s="15" t="s">
        <v>338</v>
      </c>
      <c r="P23" s="254">
        <v>13002</v>
      </c>
      <c r="Q23" s="255">
        <v>273030</v>
      </c>
      <c r="R23" s="256" t="s">
        <v>339</v>
      </c>
      <c r="S23" s="239">
        <v>13931</v>
      </c>
      <c r="T23" s="180">
        <v>305761</v>
      </c>
      <c r="U23" s="240">
        <v>441</v>
      </c>
      <c r="V23" s="257">
        <v>14001</v>
      </c>
      <c r="W23" s="258">
        <v>323745</v>
      </c>
      <c r="X23" s="259">
        <v>2</v>
      </c>
      <c r="Y23" s="260">
        <v>14005</v>
      </c>
      <c r="Z23" s="261">
        <v>323951</v>
      </c>
      <c r="AA23" s="352">
        <v>3</v>
      </c>
      <c r="AB23" s="393">
        <v>14011</v>
      </c>
      <c r="AC23" s="351">
        <v>324216</v>
      </c>
      <c r="AD23" s="308">
        <v>5</v>
      </c>
      <c r="AE23" s="356">
        <v>14491</v>
      </c>
      <c r="AF23" s="356">
        <v>341426</v>
      </c>
      <c r="AG23" s="366">
        <v>439</v>
      </c>
      <c r="AH23" s="304">
        <v>15862</v>
      </c>
      <c r="AI23" s="358">
        <v>374713</v>
      </c>
      <c r="AJ23" s="307">
        <v>442</v>
      </c>
      <c r="AK23" s="254">
        <v>17536</v>
      </c>
      <c r="AL23" s="432">
        <v>406128</v>
      </c>
      <c r="AM23" s="433">
        <v>439</v>
      </c>
      <c r="AN23" s="558">
        <v>19517</v>
      </c>
      <c r="AO23" s="558">
        <v>439402</v>
      </c>
      <c r="AP23" s="558">
        <v>458</v>
      </c>
      <c r="AQ23" s="4">
        <f>G23-D23</f>
        <v>2007</v>
      </c>
      <c r="AR23" s="412">
        <f>(H23-E23)/100</f>
        <v>328.83</v>
      </c>
      <c r="AS23" s="10">
        <f>J23-G23</f>
        <v>1984</v>
      </c>
      <c r="AT23" s="244">
        <f>(K23-H23)/100</f>
        <v>303.85</v>
      </c>
      <c r="AU23" s="245">
        <f>M23-J23</f>
        <v>1969</v>
      </c>
      <c r="AV23" s="246">
        <f>(N23-K23)/100</f>
        <v>325.59</v>
      </c>
      <c r="AW23" s="247">
        <f>P23-M23</f>
        <v>1383</v>
      </c>
      <c r="AX23" s="248">
        <f>(Q23-N23)/100</f>
        <v>318.3</v>
      </c>
      <c r="AY23" s="239">
        <f>S23-P23</f>
        <v>929</v>
      </c>
      <c r="AZ23" s="414">
        <f>(T23-Q23)/100</f>
        <v>327.31</v>
      </c>
      <c r="BA23" s="417">
        <f>V23-S23</f>
        <v>70</v>
      </c>
      <c r="BB23" s="418">
        <f>(W23-T23)/100</f>
        <v>179.84</v>
      </c>
      <c r="BC23" s="336">
        <f>Y23-V23</f>
        <v>4</v>
      </c>
      <c r="BD23" s="381">
        <f>(Z23-W23)/100</f>
        <v>2.06</v>
      </c>
      <c r="BE23" s="249">
        <f>AB23-Y23</f>
        <v>6</v>
      </c>
      <c r="BF23" s="368">
        <f>(AC23-Z23)/100</f>
        <v>2.65</v>
      </c>
      <c r="BG23" s="372">
        <f>AE23-AB23</f>
        <v>480</v>
      </c>
      <c r="BH23" s="373">
        <f>(AF23-AC23)/100</f>
        <v>172.1</v>
      </c>
      <c r="BI23" s="378">
        <f>AH23-AE23</f>
        <v>1371</v>
      </c>
      <c r="BJ23" s="384">
        <f>(AI23-AF23)/100</f>
        <v>332.87</v>
      </c>
      <c r="BK23" s="437">
        <f>AK23-AH23</f>
        <v>1674</v>
      </c>
      <c r="BL23" s="438">
        <f>(AL23-AI23)/100</f>
        <v>314.15</v>
      </c>
      <c r="BM23" s="563">
        <f>AN23-D23</f>
        <v>13858</v>
      </c>
      <c r="BN23" s="564">
        <f>(AO23-AL23)/100</f>
        <v>332.74</v>
      </c>
      <c r="BO23" s="250"/>
      <c r="BP23" s="1" t="s">
        <v>139</v>
      </c>
    </row>
    <row r="24" spans="1:68" ht="15.75">
      <c r="A24" s="19" t="s">
        <v>340</v>
      </c>
      <c r="B24" s="2" t="s">
        <v>138</v>
      </c>
      <c r="C24" s="1" t="s">
        <v>137</v>
      </c>
      <c r="D24" s="3">
        <v>5269</v>
      </c>
      <c r="E24" s="251">
        <v>163007</v>
      </c>
      <c r="F24" s="14">
        <v>506</v>
      </c>
      <c r="G24" s="4">
        <v>7077</v>
      </c>
      <c r="H24" s="252">
        <v>201056</v>
      </c>
      <c r="I24" s="17">
        <v>516</v>
      </c>
      <c r="J24" s="10">
        <v>9090</v>
      </c>
      <c r="K24" s="244">
        <v>238119</v>
      </c>
      <c r="L24" s="16" t="s">
        <v>341</v>
      </c>
      <c r="M24" s="8">
        <v>10993</v>
      </c>
      <c r="N24" s="253">
        <v>277762</v>
      </c>
      <c r="O24" s="15" t="s">
        <v>342</v>
      </c>
      <c r="P24" s="254">
        <v>12343</v>
      </c>
      <c r="Q24" s="255">
        <v>316296</v>
      </c>
      <c r="R24" s="256" t="s">
        <v>343</v>
      </c>
      <c r="S24" s="239">
        <v>13267</v>
      </c>
      <c r="T24" s="180">
        <v>355841</v>
      </c>
      <c r="U24" s="240">
        <v>542</v>
      </c>
      <c r="V24" s="257">
        <v>13336</v>
      </c>
      <c r="W24" s="258">
        <v>377639</v>
      </c>
      <c r="X24" s="259">
        <v>0</v>
      </c>
      <c r="Y24" s="260">
        <v>13337</v>
      </c>
      <c r="Z24" s="261">
        <v>377650</v>
      </c>
      <c r="AA24" s="352">
        <v>0</v>
      </c>
      <c r="AB24" s="393">
        <v>13338</v>
      </c>
      <c r="AC24" s="351">
        <v>377723</v>
      </c>
      <c r="AD24" s="308">
        <v>1</v>
      </c>
      <c r="AE24" s="356">
        <v>13796</v>
      </c>
      <c r="AF24" s="356">
        <v>398834</v>
      </c>
      <c r="AG24" s="366">
        <v>536</v>
      </c>
      <c r="AH24" s="304">
        <v>15081</v>
      </c>
      <c r="AI24" s="358">
        <v>439367</v>
      </c>
      <c r="AJ24" s="307">
        <v>532</v>
      </c>
      <c r="AK24" s="254">
        <v>16596</v>
      </c>
      <c r="AL24" s="432">
        <v>477233</v>
      </c>
      <c r="AM24" s="433">
        <v>520</v>
      </c>
      <c r="AN24" s="558">
        <v>18480</v>
      </c>
      <c r="AO24" s="558">
        <v>517287</v>
      </c>
      <c r="AP24" s="558">
        <v>554</v>
      </c>
      <c r="AQ24" s="4">
        <f>G24-D24</f>
        <v>1808</v>
      </c>
      <c r="AR24" s="412">
        <f>(H24-E24)/100</f>
        <v>380.49</v>
      </c>
      <c r="AS24" s="10">
        <f>J24-G24</f>
        <v>2013</v>
      </c>
      <c r="AT24" s="244">
        <f>(K24-H24)/100</f>
        <v>370.63</v>
      </c>
      <c r="AU24" s="245">
        <f>M24-J24</f>
        <v>1903</v>
      </c>
      <c r="AV24" s="246">
        <f>(N24-K24)/100</f>
        <v>396.43</v>
      </c>
      <c r="AW24" s="247">
        <f>P24-M24</f>
        <v>1350</v>
      </c>
      <c r="AX24" s="248">
        <f>(Q24-N24)/100</f>
        <v>385.34</v>
      </c>
      <c r="AY24" s="239">
        <f>S24-P24</f>
        <v>924</v>
      </c>
      <c r="AZ24" s="414">
        <f>(T24-Q24)/100</f>
        <v>395.45</v>
      </c>
      <c r="BA24" s="417">
        <f>V24-S24</f>
        <v>69</v>
      </c>
      <c r="BB24" s="418">
        <f>(W24-T24)/100</f>
        <v>217.98</v>
      </c>
      <c r="BC24" s="336">
        <f>Y24-V24</f>
        <v>1</v>
      </c>
      <c r="BD24" s="381">
        <f>(Z24-W24)/100</f>
        <v>0.11</v>
      </c>
      <c r="BE24" s="249">
        <f>AB24-Y24</f>
        <v>1</v>
      </c>
      <c r="BF24" s="368">
        <f>(AC24-Z24)/100</f>
        <v>0.73</v>
      </c>
      <c r="BG24" s="372">
        <f>AE24-AB24</f>
        <v>458</v>
      </c>
      <c r="BH24" s="373">
        <f>(AF24-AC24)/100</f>
        <v>211.11</v>
      </c>
      <c r="BI24" s="378">
        <f>AH24-AE24</f>
        <v>1285</v>
      </c>
      <c r="BJ24" s="384">
        <f>(AI24-AF24)/100</f>
        <v>405.33</v>
      </c>
      <c r="BK24" s="437">
        <f>AK24-AH24</f>
        <v>1515</v>
      </c>
      <c r="BL24" s="438">
        <f>(AL24-AI24)/100</f>
        <v>378.66</v>
      </c>
      <c r="BM24" s="563">
        <f>AN24-D24</f>
        <v>13211</v>
      </c>
      <c r="BN24" s="564">
        <f>(AO24-AL24)/100</f>
        <v>400.54</v>
      </c>
      <c r="BO24" s="250"/>
      <c r="BP24" s="1" t="s">
        <v>137</v>
      </c>
    </row>
    <row r="25" spans="1:68" ht="15.75">
      <c r="A25" s="19" t="s">
        <v>344</v>
      </c>
      <c r="B25" s="2" t="s">
        <v>136</v>
      </c>
      <c r="C25" s="1" t="s">
        <v>135</v>
      </c>
      <c r="D25" s="3">
        <v>4325</v>
      </c>
      <c r="E25" s="251">
        <v>161113</v>
      </c>
      <c r="F25" s="14">
        <v>486</v>
      </c>
      <c r="G25" s="4">
        <v>5625</v>
      </c>
      <c r="H25" s="252">
        <v>192801</v>
      </c>
      <c r="I25" s="17">
        <v>424</v>
      </c>
      <c r="J25" s="10">
        <v>6999</v>
      </c>
      <c r="K25" s="244">
        <v>223235</v>
      </c>
      <c r="L25" s="16" t="s">
        <v>322</v>
      </c>
      <c r="M25" s="8">
        <v>8399</v>
      </c>
      <c r="N25" s="253">
        <v>256121</v>
      </c>
      <c r="O25" s="15" t="s">
        <v>345</v>
      </c>
      <c r="P25" s="254">
        <v>9366</v>
      </c>
      <c r="Q25" s="255">
        <v>289230</v>
      </c>
      <c r="R25" s="256" t="s">
        <v>321</v>
      </c>
      <c r="S25" s="239">
        <v>9970</v>
      </c>
      <c r="T25" s="180">
        <v>321975</v>
      </c>
      <c r="U25" s="240">
        <v>457</v>
      </c>
      <c r="V25" s="257">
        <v>10002</v>
      </c>
      <c r="W25" s="258">
        <v>339069</v>
      </c>
      <c r="X25" s="259">
        <v>3</v>
      </c>
      <c r="Y25" s="260">
        <v>10002</v>
      </c>
      <c r="Z25" s="261">
        <v>339069</v>
      </c>
      <c r="AA25" s="352">
        <v>1</v>
      </c>
      <c r="AB25" s="393">
        <v>10002</v>
      </c>
      <c r="AC25" s="351">
        <v>339069</v>
      </c>
      <c r="AD25" s="308">
        <v>0</v>
      </c>
      <c r="AE25" s="356">
        <v>10291</v>
      </c>
      <c r="AF25" s="356">
        <v>356879</v>
      </c>
      <c r="AG25" s="366">
        <v>464</v>
      </c>
      <c r="AH25" s="304">
        <v>11118</v>
      </c>
      <c r="AI25" s="358">
        <v>391539</v>
      </c>
      <c r="AJ25" s="307">
        <v>463</v>
      </c>
      <c r="AK25" s="254">
        <v>12164</v>
      </c>
      <c r="AL25" s="432">
        <v>424346</v>
      </c>
      <c r="AM25" s="433">
        <v>463</v>
      </c>
      <c r="AN25" s="558">
        <v>13555</v>
      </c>
      <c r="AO25" s="558">
        <v>459686</v>
      </c>
      <c r="AP25" s="558">
        <v>496</v>
      </c>
      <c r="AQ25" s="4">
        <f>G25-D25</f>
        <v>1300</v>
      </c>
      <c r="AR25" s="412">
        <f>(H25-E25)/100</f>
        <v>316.88</v>
      </c>
      <c r="AS25" s="10">
        <f>J25-G25</f>
        <v>1374</v>
      </c>
      <c r="AT25" s="244">
        <f>(K25-H25)/100</f>
        <v>304.34</v>
      </c>
      <c r="AU25" s="245">
        <f>M25-J25</f>
        <v>1400</v>
      </c>
      <c r="AV25" s="246">
        <f>(N25-K25)/100</f>
        <v>328.86</v>
      </c>
      <c r="AW25" s="247">
        <f>P25-M25</f>
        <v>967</v>
      </c>
      <c r="AX25" s="248">
        <f>(Q25-N25)/100</f>
        <v>331.09</v>
      </c>
      <c r="AY25" s="239">
        <f>S25-P25</f>
        <v>604</v>
      </c>
      <c r="AZ25" s="414">
        <f>(T25-Q25)/100</f>
        <v>327.45</v>
      </c>
      <c r="BA25" s="417">
        <f>V25-S25</f>
        <v>32</v>
      </c>
      <c r="BB25" s="418">
        <f>(W25-T25)/100</f>
        <v>170.94</v>
      </c>
      <c r="BC25" s="336">
        <f>Y25-V25</f>
        <v>0</v>
      </c>
      <c r="BD25" s="381">
        <f>(Z25-W25)/100</f>
        <v>0</v>
      </c>
      <c r="BE25" s="249">
        <f>AB25-Y25</f>
        <v>0</v>
      </c>
      <c r="BF25" s="368">
        <f>(AC25-Z25)/100</f>
        <v>0</v>
      </c>
      <c r="BG25" s="372">
        <f>AE25-AB25</f>
        <v>289</v>
      </c>
      <c r="BH25" s="373">
        <f>(AF25-AC25)/100</f>
        <v>178.1</v>
      </c>
      <c r="BI25" s="378">
        <f>AH25-AE25</f>
        <v>827</v>
      </c>
      <c r="BJ25" s="384">
        <f>(AI25-AF25)/100</f>
        <v>346.6</v>
      </c>
      <c r="BK25" s="437">
        <f>AK25-AH25</f>
        <v>1046</v>
      </c>
      <c r="BL25" s="438">
        <f>(AL25-AI25)/100</f>
        <v>328.07</v>
      </c>
      <c r="BM25" s="563">
        <f>AN25-D25</f>
        <v>9230</v>
      </c>
      <c r="BN25" s="564">
        <f>(AO25-AL25)/100</f>
        <v>353.4</v>
      </c>
      <c r="BO25" s="250"/>
      <c r="BP25" s="1" t="s">
        <v>135</v>
      </c>
    </row>
    <row r="26" spans="1:68" ht="15.75">
      <c r="A26" s="19" t="s">
        <v>346</v>
      </c>
      <c r="B26" s="2" t="s">
        <v>134</v>
      </c>
      <c r="C26" s="1" t="s">
        <v>133</v>
      </c>
      <c r="D26" s="3">
        <v>6026</v>
      </c>
      <c r="E26" s="251">
        <v>129935</v>
      </c>
      <c r="F26" s="14">
        <v>350</v>
      </c>
      <c r="G26" s="4">
        <v>8147</v>
      </c>
      <c r="H26" s="252">
        <v>156329</v>
      </c>
      <c r="I26" s="17">
        <v>360</v>
      </c>
      <c r="J26" s="10">
        <v>10220</v>
      </c>
      <c r="K26" s="244">
        <v>180749</v>
      </c>
      <c r="L26" s="16" t="s">
        <v>347</v>
      </c>
      <c r="M26" s="8">
        <v>12381</v>
      </c>
      <c r="N26" s="253">
        <v>207045</v>
      </c>
      <c r="O26" s="15" t="s">
        <v>348</v>
      </c>
      <c r="P26" s="254">
        <v>13876</v>
      </c>
      <c r="Q26" s="255">
        <v>232505</v>
      </c>
      <c r="R26" s="256" t="s">
        <v>349</v>
      </c>
      <c r="S26" s="239">
        <v>14859</v>
      </c>
      <c r="T26" s="180">
        <v>258414</v>
      </c>
      <c r="U26" s="240">
        <v>346</v>
      </c>
      <c r="V26" s="257">
        <v>14935</v>
      </c>
      <c r="W26" s="258">
        <v>272750</v>
      </c>
      <c r="X26" s="259">
        <v>5</v>
      </c>
      <c r="Y26" s="260">
        <v>14938</v>
      </c>
      <c r="Z26" s="261">
        <v>273147</v>
      </c>
      <c r="AA26" s="352">
        <v>6</v>
      </c>
      <c r="AB26" s="393">
        <v>14941</v>
      </c>
      <c r="AC26" s="351">
        <v>273580</v>
      </c>
      <c r="AD26" s="308">
        <v>6</v>
      </c>
      <c r="AE26" s="356">
        <v>15388</v>
      </c>
      <c r="AF26" s="356">
        <v>286949</v>
      </c>
      <c r="AG26" s="366">
        <v>345</v>
      </c>
      <c r="AH26" s="304">
        <v>16692</v>
      </c>
      <c r="AI26" s="358">
        <v>312635</v>
      </c>
      <c r="AJ26" s="307">
        <v>344</v>
      </c>
      <c r="AK26" s="254">
        <v>18293</v>
      </c>
      <c r="AL26" s="432">
        <v>336964</v>
      </c>
      <c r="AM26" s="433">
        <v>340</v>
      </c>
      <c r="AN26" s="558">
        <v>20510</v>
      </c>
      <c r="AO26" s="558">
        <v>363242</v>
      </c>
      <c r="AP26" s="558">
        <v>360</v>
      </c>
      <c r="AQ26" s="4">
        <f>G26-D26</f>
        <v>2121</v>
      </c>
      <c r="AR26" s="412">
        <f>(H26-E26)/100</f>
        <v>263.94</v>
      </c>
      <c r="AS26" s="10">
        <f>J26-G26</f>
        <v>2073</v>
      </c>
      <c r="AT26" s="244">
        <f>(K26-H26)/100</f>
        <v>244.2</v>
      </c>
      <c r="AU26" s="245">
        <f>M26-J26</f>
        <v>2161</v>
      </c>
      <c r="AV26" s="246">
        <f>(N26-K26)/100</f>
        <v>262.96</v>
      </c>
      <c r="AW26" s="247">
        <f>P26-M26</f>
        <v>1495</v>
      </c>
      <c r="AX26" s="248">
        <f>(Q26-N26)/100</f>
        <v>254.6</v>
      </c>
      <c r="AY26" s="239">
        <f>S26-P26</f>
        <v>983</v>
      </c>
      <c r="AZ26" s="414">
        <f>(T26-Q26)/100</f>
        <v>259.09</v>
      </c>
      <c r="BA26" s="417">
        <f>V26-S26</f>
        <v>76</v>
      </c>
      <c r="BB26" s="418">
        <f>(W26-T26)/100</f>
        <v>143.36</v>
      </c>
      <c r="BC26" s="336">
        <f>Y26-V26</f>
        <v>3</v>
      </c>
      <c r="BD26" s="381">
        <f>(Z26-W26)/100</f>
        <v>3.97</v>
      </c>
      <c r="BE26" s="249">
        <f>AB26-Y26</f>
        <v>3</v>
      </c>
      <c r="BF26" s="368">
        <f>(AC26-Z26)/100</f>
        <v>4.33</v>
      </c>
      <c r="BG26" s="372">
        <f>AE26-AB26</f>
        <v>447</v>
      </c>
      <c r="BH26" s="373">
        <f>(AF26-AC26)/100</f>
        <v>133.69</v>
      </c>
      <c r="BI26" s="378">
        <f>AH26-AE26</f>
        <v>1304</v>
      </c>
      <c r="BJ26" s="384">
        <f>(AI26-AF26)/100</f>
        <v>256.86</v>
      </c>
      <c r="BK26" s="437">
        <f>AK26-AH26</f>
        <v>1601</v>
      </c>
      <c r="BL26" s="438">
        <f>(AL26-AI26)/100</f>
        <v>243.29</v>
      </c>
      <c r="BM26" s="563">
        <f>AN26-D26</f>
        <v>14484</v>
      </c>
      <c r="BN26" s="564">
        <f>(AO26-AL26)/100</f>
        <v>262.78</v>
      </c>
      <c r="BO26" s="250"/>
      <c r="BP26" s="1" t="s">
        <v>133</v>
      </c>
    </row>
    <row r="27" spans="1:68" ht="15.75">
      <c r="A27" s="19" t="s">
        <v>350</v>
      </c>
      <c r="B27" s="2" t="s">
        <v>132</v>
      </c>
      <c r="C27" s="1" t="s">
        <v>131</v>
      </c>
      <c r="D27" s="3">
        <v>5019</v>
      </c>
      <c r="E27" s="251">
        <v>138344</v>
      </c>
      <c r="F27" s="14">
        <v>413</v>
      </c>
      <c r="G27" s="4">
        <v>6861</v>
      </c>
      <c r="H27" s="252">
        <v>170096</v>
      </c>
      <c r="I27" s="17">
        <v>416</v>
      </c>
      <c r="J27" s="10">
        <v>8601</v>
      </c>
      <c r="K27" s="244">
        <v>199328</v>
      </c>
      <c r="L27" s="16" t="s">
        <v>351</v>
      </c>
      <c r="M27" s="8">
        <v>10294</v>
      </c>
      <c r="N27" s="253">
        <v>230384</v>
      </c>
      <c r="O27" s="15" t="s">
        <v>352</v>
      </c>
      <c r="P27" s="254">
        <v>11521</v>
      </c>
      <c r="Q27" s="255">
        <v>260540</v>
      </c>
      <c r="R27" s="256" t="s">
        <v>353</v>
      </c>
      <c r="S27" s="239">
        <v>12399</v>
      </c>
      <c r="T27" s="180">
        <v>292120</v>
      </c>
      <c r="U27" s="240">
        <v>415</v>
      </c>
      <c r="V27" s="257">
        <v>12463</v>
      </c>
      <c r="W27" s="258">
        <v>309310</v>
      </c>
      <c r="X27" s="259">
        <v>3</v>
      </c>
      <c r="Y27" s="260">
        <v>12463</v>
      </c>
      <c r="Z27" s="261">
        <v>309310</v>
      </c>
      <c r="AA27" s="352">
        <v>2</v>
      </c>
      <c r="AB27" s="393">
        <v>12463</v>
      </c>
      <c r="AC27" s="351">
        <v>309310</v>
      </c>
      <c r="AD27" s="308">
        <v>0</v>
      </c>
      <c r="AE27" s="356">
        <v>12851</v>
      </c>
      <c r="AF27" s="356">
        <v>325756</v>
      </c>
      <c r="AG27" s="366">
        <v>431</v>
      </c>
      <c r="AH27" s="304">
        <v>14062</v>
      </c>
      <c r="AI27" s="358">
        <v>358152</v>
      </c>
      <c r="AJ27" s="307">
        <v>429</v>
      </c>
      <c r="AK27" s="254">
        <v>15574</v>
      </c>
      <c r="AL27" s="432">
        <v>388761</v>
      </c>
      <c r="AM27" s="433">
        <v>435</v>
      </c>
      <c r="AN27" s="558">
        <v>17437</v>
      </c>
      <c r="AO27" s="558">
        <v>421036</v>
      </c>
      <c r="AP27" s="558">
        <v>434</v>
      </c>
      <c r="AQ27" s="4">
        <f>G27-D27</f>
        <v>1842</v>
      </c>
      <c r="AR27" s="412">
        <f>(H27-E27)/100</f>
        <v>317.52</v>
      </c>
      <c r="AS27" s="10">
        <f>J27-G27</f>
        <v>1740</v>
      </c>
      <c r="AT27" s="244">
        <f>(K27-H27)/100</f>
        <v>292.32</v>
      </c>
      <c r="AU27" s="245">
        <f>M27-J27</f>
        <v>1693</v>
      </c>
      <c r="AV27" s="246">
        <f>(N27-K27)/100</f>
        <v>310.56</v>
      </c>
      <c r="AW27" s="247">
        <f>P27-M27</f>
        <v>1227</v>
      </c>
      <c r="AX27" s="248">
        <f>(Q27-N27)/100</f>
        <v>301.56</v>
      </c>
      <c r="AY27" s="239">
        <f>S27-P27</f>
        <v>878</v>
      </c>
      <c r="AZ27" s="414">
        <f>(T27-Q27)/100</f>
        <v>315.8</v>
      </c>
      <c r="BA27" s="417">
        <f>V27-S27</f>
        <v>64</v>
      </c>
      <c r="BB27" s="418">
        <f>(W27-T27)/100</f>
        <v>171.9</v>
      </c>
      <c r="BC27" s="336">
        <f>Y27-V27</f>
        <v>0</v>
      </c>
      <c r="BD27" s="381">
        <f>(Z27-W27)/100</f>
        <v>0</v>
      </c>
      <c r="BE27" s="249">
        <f>AB27-Y27</f>
        <v>0</v>
      </c>
      <c r="BF27" s="368">
        <f>(AC27-Z27)/100</f>
        <v>0</v>
      </c>
      <c r="BG27" s="372">
        <f>AE27-AB27</f>
        <v>388</v>
      </c>
      <c r="BH27" s="373">
        <f>(AF27-AC27)/100</f>
        <v>164.46</v>
      </c>
      <c r="BI27" s="378">
        <f>AH27-AE27</f>
        <v>1211</v>
      </c>
      <c r="BJ27" s="384">
        <f>(AI27-AF27)/100</f>
        <v>323.96</v>
      </c>
      <c r="BK27" s="437">
        <f>AK27-AH27</f>
        <v>1512</v>
      </c>
      <c r="BL27" s="438">
        <f>(AL27-AI27)/100</f>
        <v>306.09</v>
      </c>
      <c r="BM27" s="563">
        <f>AN27-D27</f>
        <v>12418</v>
      </c>
      <c r="BN27" s="564">
        <f>(AO27-AL27)/100</f>
        <v>322.75</v>
      </c>
      <c r="BO27" s="250"/>
      <c r="BP27" s="1" t="s">
        <v>131</v>
      </c>
    </row>
    <row r="28" spans="1:68" ht="15.75">
      <c r="A28" s="19" t="s">
        <v>354</v>
      </c>
      <c r="B28" s="2" t="s">
        <v>130</v>
      </c>
      <c r="C28" s="1" t="s">
        <v>129</v>
      </c>
      <c r="D28" s="3">
        <v>7030</v>
      </c>
      <c r="E28" s="251">
        <v>125378</v>
      </c>
      <c r="F28" s="14">
        <v>391</v>
      </c>
      <c r="G28" s="4">
        <v>9436</v>
      </c>
      <c r="H28" s="252">
        <v>155084</v>
      </c>
      <c r="I28" s="17">
        <v>393</v>
      </c>
      <c r="J28" s="10">
        <v>11918</v>
      </c>
      <c r="K28" s="244">
        <v>183061</v>
      </c>
      <c r="L28" s="16" t="s">
        <v>355</v>
      </c>
      <c r="M28" s="8">
        <v>14456</v>
      </c>
      <c r="N28" s="253">
        <v>213058</v>
      </c>
      <c r="O28" s="15" t="s">
        <v>356</v>
      </c>
      <c r="P28" s="254">
        <v>16167</v>
      </c>
      <c r="Q28" s="255">
        <v>242243</v>
      </c>
      <c r="R28" s="256" t="s">
        <v>355</v>
      </c>
      <c r="S28" s="239">
        <v>17264</v>
      </c>
      <c r="T28" s="180">
        <v>271506</v>
      </c>
      <c r="U28" s="240">
        <v>386</v>
      </c>
      <c r="V28" s="257">
        <v>17341</v>
      </c>
      <c r="W28" s="258">
        <v>287251</v>
      </c>
      <c r="X28" s="259">
        <v>1</v>
      </c>
      <c r="Y28" s="260">
        <v>17341</v>
      </c>
      <c r="Z28" s="261">
        <v>287251</v>
      </c>
      <c r="AA28" s="352">
        <v>2</v>
      </c>
      <c r="AB28" s="393">
        <v>17341</v>
      </c>
      <c r="AC28" s="351">
        <v>287252</v>
      </c>
      <c r="AD28" s="308">
        <v>0</v>
      </c>
      <c r="AE28" s="356">
        <v>17884</v>
      </c>
      <c r="AF28" s="356">
        <v>302476</v>
      </c>
      <c r="AG28" s="366">
        <v>391</v>
      </c>
      <c r="AH28" s="304">
        <v>19387</v>
      </c>
      <c r="AI28" s="358">
        <v>331996</v>
      </c>
      <c r="AJ28" s="307">
        <v>392</v>
      </c>
      <c r="AK28" s="254">
        <v>21305</v>
      </c>
      <c r="AL28" s="432">
        <v>360100</v>
      </c>
      <c r="AM28" s="433">
        <v>393</v>
      </c>
      <c r="AN28" s="558">
        <v>23822</v>
      </c>
      <c r="AO28" s="558">
        <v>390610</v>
      </c>
      <c r="AP28" s="558">
        <v>426</v>
      </c>
      <c r="AQ28" s="4">
        <f>G28-D28</f>
        <v>2406</v>
      </c>
      <c r="AR28" s="412">
        <f>(H28-E28)/100</f>
        <v>297.06</v>
      </c>
      <c r="AS28" s="10">
        <f>J28-G28</f>
        <v>2482</v>
      </c>
      <c r="AT28" s="244">
        <f>(K28-H28)/100</f>
        <v>279.77</v>
      </c>
      <c r="AU28" s="245">
        <f>M28-J28</f>
        <v>2538</v>
      </c>
      <c r="AV28" s="246">
        <f>(N28-K28)/100</f>
        <v>299.97</v>
      </c>
      <c r="AW28" s="247">
        <f>P28-M28</f>
        <v>1711</v>
      </c>
      <c r="AX28" s="248">
        <f>(Q28-N28)/100</f>
        <v>291.85</v>
      </c>
      <c r="AY28" s="239">
        <f>S28-P28</f>
        <v>1097</v>
      </c>
      <c r="AZ28" s="414">
        <f>(T28-Q28)/100</f>
        <v>292.63</v>
      </c>
      <c r="BA28" s="417">
        <f>V28-S28</f>
        <v>77</v>
      </c>
      <c r="BB28" s="418">
        <f>(W28-T28)/100</f>
        <v>157.45</v>
      </c>
      <c r="BC28" s="336">
        <f>Y28-V28</f>
        <v>0</v>
      </c>
      <c r="BD28" s="381">
        <f>(Z28-W28)/100</f>
        <v>0</v>
      </c>
      <c r="BE28" s="249">
        <f>AB28-Y28</f>
        <v>0</v>
      </c>
      <c r="BF28" s="368">
        <f>(AC28-Z28)/100</f>
        <v>0.01</v>
      </c>
      <c r="BG28" s="372">
        <f>AE28-AB28</f>
        <v>543</v>
      </c>
      <c r="BH28" s="373">
        <f>(AF28-AC28)/100</f>
        <v>152.24</v>
      </c>
      <c r="BI28" s="378">
        <f>AH28-AE28</f>
        <v>1503</v>
      </c>
      <c r="BJ28" s="384">
        <f>(AI28-AF28)/100</f>
        <v>295.2</v>
      </c>
      <c r="BK28" s="437">
        <f>AK28-AH28</f>
        <v>1918</v>
      </c>
      <c r="BL28" s="438">
        <f>(AL28-AI28)/100</f>
        <v>281.04</v>
      </c>
      <c r="BM28" s="563">
        <f>AN28-D28</f>
        <v>16792</v>
      </c>
      <c r="BN28" s="564">
        <f>(AO28-AL28)/100</f>
        <v>305.1</v>
      </c>
      <c r="BO28" s="250"/>
      <c r="BP28" s="1" t="s">
        <v>129</v>
      </c>
    </row>
    <row r="29" spans="1:68" ht="15.75">
      <c r="A29" s="19" t="s">
        <v>357</v>
      </c>
      <c r="B29" s="2" t="s">
        <v>128</v>
      </c>
      <c r="C29" s="1" t="s">
        <v>127</v>
      </c>
      <c r="D29" s="3">
        <v>6215</v>
      </c>
      <c r="E29" s="251">
        <v>126465</v>
      </c>
      <c r="F29" s="14">
        <v>372</v>
      </c>
      <c r="G29" s="4">
        <v>8209</v>
      </c>
      <c r="H29" s="252">
        <v>153980</v>
      </c>
      <c r="I29" s="17">
        <v>364</v>
      </c>
      <c r="J29" s="10">
        <v>10305</v>
      </c>
      <c r="K29" s="244">
        <v>179964</v>
      </c>
      <c r="L29" s="16" t="s">
        <v>358</v>
      </c>
      <c r="M29" s="8">
        <v>12456</v>
      </c>
      <c r="N29" s="253">
        <v>208572</v>
      </c>
      <c r="O29" s="15" t="s">
        <v>359</v>
      </c>
      <c r="P29" s="254">
        <v>13420</v>
      </c>
      <c r="Q29" s="255">
        <v>224911</v>
      </c>
      <c r="R29" s="256" t="s">
        <v>360</v>
      </c>
      <c r="S29" s="239">
        <v>14353</v>
      </c>
      <c r="T29" s="180">
        <v>248849</v>
      </c>
      <c r="U29" s="240">
        <v>315</v>
      </c>
      <c r="V29" s="257">
        <v>14423</v>
      </c>
      <c r="W29" s="258">
        <v>263238</v>
      </c>
      <c r="X29" s="259">
        <v>1</v>
      </c>
      <c r="Y29" s="260">
        <v>14423</v>
      </c>
      <c r="Z29" s="261">
        <v>263238</v>
      </c>
      <c r="AA29" s="352">
        <v>1</v>
      </c>
      <c r="AB29" s="393">
        <v>14423</v>
      </c>
      <c r="AC29" s="351">
        <v>263285</v>
      </c>
      <c r="AD29" s="308">
        <v>1</v>
      </c>
      <c r="AE29" s="356">
        <v>14779</v>
      </c>
      <c r="AF29" s="356">
        <v>276292</v>
      </c>
      <c r="AG29" s="366">
        <v>327</v>
      </c>
      <c r="AH29" s="304">
        <v>15764</v>
      </c>
      <c r="AI29" s="358">
        <v>302258</v>
      </c>
      <c r="AJ29" s="307">
        <v>389</v>
      </c>
      <c r="AK29" s="254">
        <v>17264</v>
      </c>
      <c r="AL29" s="432">
        <v>330232</v>
      </c>
      <c r="AM29" s="433">
        <v>393</v>
      </c>
      <c r="AN29" s="558">
        <v>19264</v>
      </c>
      <c r="AO29" s="558">
        <v>360287</v>
      </c>
      <c r="AP29" s="558">
        <v>406</v>
      </c>
      <c r="AQ29" s="4">
        <f>G29-D29</f>
        <v>1994</v>
      </c>
      <c r="AR29" s="412">
        <f>(H29-E29)/100</f>
        <v>275.15</v>
      </c>
      <c r="AS29" s="10">
        <f>J29-G29</f>
        <v>2096</v>
      </c>
      <c r="AT29" s="244">
        <f>(K29-H29)/100</f>
        <v>259.84</v>
      </c>
      <c r="AU29" s="245">
        <f>M29-J29</f>
        <v>2151</v>
      </c>
      <c r="AV29" s="246">
        <f>(N29-K29)/100</f>
        <v>286.08</v>
      </c>
      <c r="AW29" s="247">
        <f>P29-M29</f>
        <v>964</v>
      </c>
      <c r="AX29" s="248">
        <f>(Q29-N29)/100</f>
        <v>163.39</v>
      </c>
      <c r="AY29" s="239">
        <f>S29-P29</f>
        <v>933</v>
      </c>
      <c r="AZ29" s="414">
        <f>(T29-Q29)/100</f>
        <v>239.38</v>
      </c>
      <c r="BA29" s="417">
        <f>V29-S29</f>
        <v>70</v>
      </c>
      <c r="BB29" s="418">
        <f>(W29-T29)/100</f>
        <v>143.89</v>
      </c>
      <c r="BC29" s="336">
        <f>Y29-V29</f>
        <v>0</v>
      </c>
      <c r="BD29" s="381">
        <f>(Z29-W29)/100</f>
        <v>0</v>
      </c>
      <c r="BE29" s="249">
        <f>AB29-Y29</f>
        <v>0</v>
      </c>
      <c r="BF29" s="368">
        <f>(AC29-Z29)/100</f>
        <v>0.47</v>
      </c>
      <c r="BG29" s="372">
        <f>AE29-AB29</f>
        <v>356</v>
      </c>
      <c r="BH29" s="373">
        <f>(AF29-AC29)/100</f>
        <v>130.07</v>
      </c>
      <c r="BI29" s="378">
        <f>AH29-AE29</f>
        <v>985</v>
      </c>
      <c r="BJ29" s="384">
        <f>(AI29-AF29)/100</f>
        <v>259.66</v>
      </c>
      <c r="BK29" s="437">
        <f>AK29-AH29</f>
        <v>1500</v>
      </c>
      <c r="BL29" s="438">
        <f>(AL29-AI29)/100</f>
        <v>279.74</v>
      </c>
      <c r="BM29" s="563">
        <f>AN29-D29</f>
        <v>13049</v>
      </c>
      <c r="BN29" s="564">
        <f>(AO29-AL29)/100</f>
        <v>300.55</v>
      </c>
      <c r="BO29" s="250"/>
      <c r="BP29" s="1" t="s">
        <v>127</v>
      </c>
    </row>
    <row r="30" spans="1:68" ht="15.75">
      <c r="A30" s="19" t="s">
        <v>361</v>
      </c>
      <c r="B30" s="2" t="s">
        <v>126</v>
      </c>
      <c r="C30" s="1" t="s">
        <v>125</v>
      </c>
      <c r="D30" s="3">
        <v>5126</v>
      </c>
      <c r="E30" s="251">
        <v>109047</v>
      </c>
      <c r="F30" s="14">
        <v>328</v>
      </c>
      <c r="G30" s="4">
        <v>7015</v>
      </c>
      <c r="H30" s="252">
        <v>134992</v>
      </c>
      <c r="I30" s="17">
        <v>341</v>
      </c>
      <c r="J30" s="10">
        <v>8832</v>
      </c>
      <c r="K30" s="244">
        <v>156707</v>
      </c>
      <c r="L30" s="16" t="s">
        <v>362</v>
      </c>
      <c r="M30" s="8">
        <v>10602</v>
      </c>
      <c r="N30" s="253">
        <v>177656</v>
      </c>
      <c r="O30" s="15" t="s">
        <v>363</v>
      </c>
      <c r="P30" s="254">
        <v>11840</v>
      </c>
      <c r="Q30" s="255">
        <v>199509</v>
      </c>
      <c r="R30" s="256" t="s">
        <v>364</v>
      </c>
      <c r="S30" s="239">
        <v>12597</v>
      </c>
      <c r="T30" s="180">
        <v>220408</v>
      </c>
      <c r="U30" s="240">
        <v>276</v>
      </c>
      <c r="V30" s="257">
        <v>12605</v>
      </c>
      <c r="W30" s="258">
        <v>221647</v>
      </c>
      <c r="X30" s="259">
        <v>2</v>
      </c>
      <c r="Y30" s="260">
        <v>12605</v>
      </c>
      <c r="Z30" s="261">
        <v>221647</v>
      </c>
      <c r="AA30" s="352">
        <v>2</v>
      </c>
      <c r="AB30" s="393">
        <v>12605</v>
      </c>
      <c r="AC30" s="351">
        <v>221647</v>
      </c>
      <c r="AD30" s="308">
        <v>0</v>
      </c>
      <c r="AE30" s="356">
        <v>12915</v>
      </c>
      <c r="AF30" s="356">
        <v>228221</v>
      </c>
      <c r="AG30" s="366">
        <v>173</v>
      </c>
      <c r="AH30" s="304">
        <v>13850</v>
      </c>
      <c r="AI30" s="358">
        <v>241253</v>
      </c>
      <c r="AJ30" s="307">
        <v>169</v>
      </c>
      <c r="AK30" s="254">
        <v>15012</v>
      </c>
      <c r="AL30" s="432">
        <v>253256</v>
      </c>
      <c r="AM30" s="433">
        <v>169</v>
      </c>
      <c r="AN30" s="558">
        <v>16526</v>
      </c>
      <c r="AO30" s="558">
        <v>266168</v>
      </c>
      <c r="AP30" s="558">
        <v>183</v>
      </c>
      <c r="AQ30" s="4">
        <f>G30-D30</f>
        <v>1889</v>
      </c>
      <c r="AR30" s="412">
        <f>(H30-E30)/100</f>
        <v>259.45</v>
      </c>
      <c r="AS30" s="10">
        <f>J30-G30</f>
        <v>1817</v>
      </c>
      <c r="AT30" s="244">
        <f>(K30-H30)/100</f>
        <v>217.15</v>
      </c>
      <c r="AU30" s="245">
        <f>M30-J30</f>
        <v>1770</v>
      </c>
      <c r="AV30" s="246">
        <f>(N30-K30)/100</f>
        <v>209.49</v>
      </c>
      <c r="AW30" s="247">
        <f>P30-M30</f>
        <v>1238</v>
      </c>
      <c r="AX30" s="248">
        <f>(Q30-N30)/100</f>
        <v>218.53</v>
      </c>
      <c r="AY30" s="239">
        <f>S30-P30</f>
        <v>757</v>
      </c>
      <c r="AZ30" s="414">
        <f>(T30-Q30)/100</f>
        <v>208.99</v>
      </c>
      <c r="BA30" s="417">
        <f>V30-S30</f>
        <v>8</v>
      </c>
      <c r="BB30" s="418">
        <f>(W30-T30)/100</f>
        <v>12.39</v>
      </c>
      <c r="BC30" s="336">
        <f>Y30-V30</f>
        <v>0</v>
      </c>
      <c r="BD30" s="381">
        <f>(Z30-W30)/100</f>
        <v>0</v>
      </c>
      <c r="BE30" s="249">
        <f>AB30-Y30</f>
        <v>0</v>
      </c>
      <c r="BF30" s="368">
        <f>(AC30-Z30)/100</f>
        <v>0</v>
      </c>
      <c r="BG30" s="372">
        <f>AE30-AB30</f>
        <v>310</v>
      </c>
      <c r="BH30" s="373">
        <f>(AF30-AC30)/100</f>
        <v>65.74</v>
      </c>
      <c r="BI30" s="378">
        <f>AH30-AE30</f>
        <v>935</v>
      </c>
      <c r="BJ30" s="384">
        <f>(AI30-AF30)/100</f>
        <v>130.32</v>
      </c>
      <c r="BK30" s="437">
        <f>AK30-AH30</f>
        <v>1162</v>
      </c>
      <c r="BL30" s="438">
        <f>(AL30-AI30)/100</f>
        <v>120.03</v>
      </c>
      <c r="BM30" s="563">
        <f>AN30-D30</f>
        <v>11400</v>
      </c>
      <c r="BN30" s="564">
        <f>(AO30-AL30)/100</f>
        <v>129.12</v>
      </c>
      <c r="BO30" s="250"/>
      <c r="BP30" s="1" t="s">
        <v>125</v>
      </c>
    </row>
    <row r="31" spans="1:68" ht="15.75">
      <c r="A31" s="19" t="s">
        <v>365</v>
      </c>
      <c r="B31" s="2" t="s">
        <v>124</v>
      </c>
      <c r="C31" s="1" t="s">
        <v>123</v>
      </c>
      <c r="D31" s="3">
        <v>4447</v>
      </c>
      <c r="E31" s="251">
        <v>117993</v>
      </c>
      <c r="F31" s="14">
        <v>374</v>
      </c>
      <c r="G31" s="4">
        <v>6080</v>
      </c>
      <c r="H31" s="252">
        <v>144394</v>
      </c>
      <c r="I31" s="17">
        <v>362</v>
      </c>
      <c r="J31" s="10">
        <v>7703</v>
      </c>
      <c r="K31" s="244">
        <v>170147</v>
      </c>
      <c r="L31" s="16" t="s">
        <v>366</v>
      </c>
      <c r="M31" s="8">
        <v>9384</v>
      </c>
      <c r="N31" s="253">
        <v>197257</v>
      </c>
      <c r="O31" s="15" t="s">
        <v>177</v>
      </c>
      <c r="P31" s="254">
        <v>10561</v>
      </c>
      <c r="Q31" s="255">
        <v>225308</v>
      </c>
      <c r="R31" s="256" t="s">
        <v>327</v>
      </c>
      <c r="S31" s="239">
        <v>11320</v>
      </c>
      <c r="T31" s="180">
        <v>254305</v>
      </c>
      <c r="U31" s="240">
        <v>390</v>
      </c>
      <c r="V31" s="257">
        <v>11373</v>
      </c>
      <c r="W31" s="258">
        <v>271594</v>
      </c>
      <c r="X31" s="259">
        <v>5</v>
      </c>
      <c r="Y31" s="260">
        <v>11373</v>
      </c>
      <c r="Z31" s="261">
        <v>271639</v>
      </c>
      <c r="AA31" s="352">
        <v>3</v>
      </c>
      <c r="AB31" s="393">
        <v>11374</v>
      </c>
      <c r="AC31" s="351">
        <v>271652</v>
      </c>
      <c r="AD31" s="308">
        <v>2</v>
      </c>
      <c r="AE31" s="356">
        <v>11766</v>
      </c>
      <c r="AF31" s="356">
        <v>287598</v>
      </c>
      <c r="AG31" s="366">
        <v>390</v>
      </c>
      <c r="AH31" s="304">
        <v>12895</v>
      </c>
      <c r="AI31" s="358">
        <v>317748</v>
      </c>
      <c r="AJ31" s="307">
        <v>409</v>
      </c>
      <c r="AK31" s="254">
        <v>14349</v>
      </c>
      <c r="AL31" s="432">
        <v>346815</v>
      </c>
      <c r="AM31" s="433">
        <v>411</v>
      </c>
      <c r="AN31" s="558">
        <v>16204</v>
      </c>
      <c r="AO31" s="558">
        <v>378138</v>
      </c>
      <c r="AP31" s="558">
        <v>440</v>
      </c>
      <c r="AQ31" s="4">
        <f>G31-D31</f>
        <v>1633</v>
      </c>
      <c r="AR31" s="412">
        <f>(H31-E31)/100</f>
        <v>264.01</v>
      </c>
      <c r="AS31" s="10">
        <f>J31-G31</f>
        <v>1623</v>
      </c>
      <c r="AT31" s="244">
        <f>(K31-H31)/100</f>
        <v>257.53</v>
      </c>
      <c r="AU31" s="245">
        <f>M31-J31</f>
        <v>1681</v>
      </c>
      <c r="AV31" s="246">
        <f>(N31-K31)/100</f>
        <v>271.1</v>
      </c>
      <c r="AW31" s="247">
        <f>P31-M31</f>
        <v>1177</v>
      </c>
      <c r="AX31" s="248">
        <f>(Q31-N31)/100</f>
        <v>280.51</v>
      </c>
      <c r="AY31" s="239">
        <f>S31-P31</f>
        <v>759</v>
      </c>
      <c r="AZ31" s="414">
        <f>(T31-Q31)/100</f>
        <v>289.97</v>
      </c>
      <c r="BA31" s="417">
        <f>V31-S31</f>
        <v>53</v>
      </c>
      <c r="BB31" s="418">
        <f>(W31-T31)/100</f>
        <v>172.89</v>
      </c>
      <c r="BC31" s="336">
        <f>Y31-V31</f>
        <v>0</v>
      </c>
      <c r="BD31" s="381">
        <f>(Z31-W31)/100</f>
        <v>0.45</v>
      </c>
      <c r="BE31" s="249">
        <f>AB31-Y31</f>
        <v>1</v>
      </c>
      <c r="BF31" s="368">
        <f>(AC31-Z31)/100</f>
        <v>0.13</v>
      </c>
      <c r="BG31" s="372">
        <f>AE31-AB31</f>
        <v>392</v>
      </c>
      <c r="BH31" s="373">
        <f>(AF31-AC31)/100</f>
        <v>159.46</v>
      </c>
      <c r="BI31" s="378">
        <f>AH31-AE31</f>
        <v>1129</v>
      </c>
      <c r="BJ31" s="384">
        <f>(AI31-AF31)/100</f>
        <v>301.5</v>
      </c>
      <c r="BK31" s="437">
        <f>AK31-AH31</f>
        <v>1454</v>
      </c>
      <c r="BL31" s="438">
        <f>(AL31-AI31)/100</f>
        <v>290.67</v>
      </c>
      <c r="BM31" s="563">
        <f>AN31-D31</f>
        <v>11757</v>
      </c>
      <c r="BN31" s="564">
        <f>(AO31-AL31)/100</f>
        <v>313.23</v>
      </c>
      <c r="BO31" s="250"/>
      <c r="BP31" s="1" t="s">
        <v>123</v>
      </c>
    </row>
    <row r="32" spans="1:68" ht="15.75">
      <c r="A32" s="19" t="s">
        <v>367</v>
      </c>
      <c r="B32" s="2" t="s">
        <v>122</v>
      </c>
      <c r="C32" s="1" t="s">
        <v>121</v>
      </c>
      <c r="D32" s="3">
        <v>3399</v>
      </c>
      <c r="E32" s="251">
        <v>108189</v>
      </c>
      <c r="F32" s="14">
        <v>327</v>
      </c>
      <c r="G32" s="4">
        <v>4545</v>
      </c>
      <c r="H32" s="252">
        <v>132726</v>
      </c>
      <c r="I32" s="17">
        <v>326</v>
      </c>
      <c r="J32" s="10">
        <v>5762</v>
      </c>
      <c r="K32" s="244">
        <v>155869</v>
      </c>
      <c r="L32" s="16" t="s">
        <v>368</v>
      </c>
      <c r="M32" s="8">
        <v>7005</v>
      </c>
      <c r="N32" s="253">
        <v>181185</v>
      </c>
      <c r="O32" s="15" t="s">
        <v>369</v>
      </c>
      <c r="P32" s="254">
        <v>7874</v>
      </c>
      <c r="Q32" s="255">
        <v>206906</v>
      </c>
      <c r="R32" s="256" t="s">
        <v>370</v>
      </c>
      <c r="S32" s="239">
        <v>8418</v>
      </c>
      <c r="T32" s="180">
        <v>232565</v>
      </c>
      <c r="U32" s="240">
        <v>342</v>
      </c>
      <c r="V32" s="257">
        <v>8452</v>
      </c>
      <c r="W32" s="258">
        <v>247387</v>
      </c>
      <c r="X32" s="259">
        <v>3</v>
      </c>
      <c r="Y32" s="260">
        <v>8454</v>
      </c>
      <c r="Z32" s="261">
        <v>247583</v>
      </c>
      <c r="AA32" s="352">
        <v>4</v>
      </c>
      <c r="AB32" s="393">
        <v>8454</v>
      </c>
      <c r="AC32" s="351">
        <v>247627</v>
      </c>
      <c r="AD32" s="308">
        <v>0</v>
      </c>
      <c r="AE32" s="356">
        <v>8706</v>
      </c>
      <c r="AF32" s="356">
        <v>261646</v>
      </c>
      <c r="AG32" s="366">
        <v>360</v>
      </c>
      <c r="AH32" s="304">
        <v>9422</v>
      </c>
      <c r="AI32" s="358">
        <v>288655</v>
      </c>
      <c r="AJ32" s="307">
        <v>355</v>
      </c>
      <c r="AK32" s="254">
        <v>10368</v>
      </c>
      <c r="AL32" s="432">
        <v>313734</v>
      </c>
      <c r="AM32" s="433">
        <v>344</v>
      </c>
      <c r="AN32" s="558">
        <v>11589</v>
      </c>
      <c r="AO32" s="558">
        <v>340341</v>
      </c>
      <c r="AP32" s="558">
        <v>370</v>
      </c>
      <c r="AQ32" s="4">
        <f>G32-D32</f>
        <v>1146</v>
      </c>
      <c r="AR32" s="412">
        <f>(H32-E32)/100</f>
        <v>245.37</v>
      </c>
      <c r="AS32" s="10">
        <f>J32-G32</f>
        <v>1217</v>
      </c>
      <c r="AT32" s="244">
        <f>(K32-H32)/100</f>
        <v>231.43</v>
      </c>
      <c r="AU32" s="245">
        <f>M32-J32</f>
        <v>1243</v>
      </c>
      <c r="AV32" s="246">
        <f>(N32-K32)/100</f>
        <v>253.16</v>
      </c>
      <c r="AW32" s="247">
        <f>P32-M32</f>
        <v>869</v>
      </c>
      <c r="AX32" s="248">
        <f>(Q32-N32)/100</f>
        <v>257.21</v>
      </c>
      <c r="AY32" s="239">
        <f>S32-P32</f>
        <v>544</v>
      </c>
      <c r="AZ32" s="414">
        <f>(T32-Q32)/100</f>
        <v>256.59</v>
      </c>
      <c r="BA32" s="417">
        <f>V32-S32</f>
        <v>34</v>
      </c>
      <c r="BB32" s="418">
        <f>(W32-T32)/100</f>
        <v>148.22</v>
      </c>
      <c r="BC32" s="336">
        <f>Y32-V32</f>
        <v>2</v>
      </c>
      <c r="BD32" s="381">
        <f>(Z32-W32)/100</f>
        <v>1.96</v>
      </c>
      <c r="BE32" s="249">
        <f>AB32-Y32</f>
        <v>0</v>
      </c>
      <c r="BF32" s="368">
        <f>(AC32-Z32)/100</f>
        <v>0.44</v>
      </c>
      <c r="BG32" s="372">
        <f>AE32-AB32</f>
        <v>252</v>
      </c>
      <c r="BH32" s="373">
        <f>(AF32-AC32)/100</f>
        <v>140.19</v>
      </c>
      <c r="BI32" s="378">
        <f>AH32-AE32</f>
        <v>716</v>
      </c>
      <c r="BJ32" s="384">
        <f>(AI32-AF32)/100</f>
        <v>270.09</v>
      </c>
      <c r="BK32" s="437">
        <f>AK32-AH32</f>
        <v>946</v>
      </c>
      <c r="BL32" s="438">
        <f>(AL32-AI32)/100</f>
        <v>250.79</v>
      </c>
      <c r="BM32" s="563">
        <f>AN32-D32</f>
        <v>8190</v>
      </c>
      <c r="BN32" s="564">
        <f>(AO32-AL32)/100</f>
        <v>266.07</v>
      </c>
      <c r="BO32" s="250"/>
      <c r="BP32" s="1" t="s">
        <v>121</v>
      </c>
    </row>
    <row r="33" spans="1:68" ht="15.75">
      <c r="A33" s="19" t="s">
        <v>371</v>
      </c>
      <c r="B33" s="2" t="s">
        <v>120</v>
      </c>
      <c r="C33" s="1" t="s">
        <v>119</v>
      </c>
      <c r="D33" s="3">
        <v>4794</v>
      </c>
      <c r="E33" s="251">
        <v>111915</v>
      </c>
      <c r="F33" s="14">
        <v>386</v>
      </c>
      <c r="G33" s="4">
        <v>6564</v>
      </c>
      <c r="H33" s="252">
        <v>142001</v>
      </c>
      <c r="I33" s="17">
        <v>388</v>
      </c>
      <c r="J33" s="10">
        <v>8300</v>
      </c>
      <c r="K33" s="244">
        <v>170108</v>
      </c>
      <c r="L33" s="16" t="s">
        <v>372</v>
      </c>
      <c r="M33" s="8">
        <v>10046</v>
      </c>
      <c r="N33" s="253">
        <v>199955</v>
      </c>
      <c r="O33" s="15" t="s">
        <v>373</v>
      </c>
      <c r="P33" s="254">
        <v>11311</v>
      </c>
      <c r="Q33" s="255">
        <v>229815</v>
      </c>
      <c r="R33" s="256" t="s">
        <v>374</v>
      </c>
      <c r="S33" s="239">
        <v>11982</v>
      </c>
      <c r="T33" s="180">
        <v>256530</v>
      </c>
      <c r="U33" s="240">
        <v>357</v>
      </c>
      <c r="V33" s="257">
        <v>12044</v>
      </c>
      <c r="W33" s="258">
        <v>271783</v>
      </c>
      <c r="X33" s="259">
        <v>5</v>
      </c>
      <c r="Y33" s="260">
        <v>12051</v>
      </c>
      <c r="Z33" s="261">
        <v>271999</v>
      </c>
      <c r="AA33" s="352">
        <v>2</v>
      </c>
      <c r="AB33" s="393">
        <v>12051</v>
      </c>
      <c r="AC33" s="351">
        <v>272000</v>
      </c>
      <c r="AD33" s="308">
        <v>0</v>
      </c>
      <c r="AE33" s="356">
        <v>12345</v>
      </c>
      <c r="AF33" s="356">
        <v>286349</v>
      </c>
      <c r="AG33" s="366">
        <v>368</v>
      </c>
      <c r="AH33" s="304">
        <v>13197</v>
      </c>
      <c r="AI33" s="358">
        <v>314970</v>
      </c>
      <c r="AJ33" s="307">
        <v>404</v>
      </c>
      <c r="AK33" s="254">
        <v>14387</v>
      </c>
      <c r="AL33" s="432">
        <v>343308</v>
      </c>
      <c r="AM33" s="433">
        <v>423</v>
      </c>
      <c r="AN33" s="558">
        <v>16028</v>
      </c>
      <c r="AO33" s="558">
        <v>375103</v>
      </c>
      <c r="AP33" s="558">
        <v>420</v>
      </c>
      <c r="AQ33" s="4">
        <f>G33-D33</f>
        <v>1770</v>
      </c>
      <c r="AR33" s="412">
        <f>(H33-E33)/100</f>
        <v>300.86</v>
      </c>
      <c r="AS33" s="10">
        <f>J33-G33</f>
        <v>1736</v>
      </c>
      <c r="AT33" s="244">
        <f>(K33-H33)/100</f>
        <v>281.07</v>
      </c>
      <c r="AU33" s="245">
        <f>M33-J33</f>
        <v>1746</v>
      </c>
      <c r="AV33" s="246">
        <f>(N33-K33)/100</f>
        <v>298.47</v>
      </c>
      <c r="AW33" s="247">
        <f>P33-M33</f>
        <v>1265</v>
      </c>
      <c r="AX33" s="248">
        <f>(Q33-N33)/100</f>
        <v>298.6</v>
      </c>
      <c r="AY33" s="239">
        <f>S33-P33</f>
        <v>671</v>
      </c>
      <c r="AZ33" s="414">
        <f>(T33-Q33)/100</f>
        <v>267.15</v>
      </c>
      <c r="BA33" s="417">
        <f>V33-S33</f>
        <v>62</v>
      </c>
      <c r="BB33" s="418">
        <f>(W33-T33)/100</f>
        <v>152.53</v>
      </c>
      <c r="BC33" s="336">
        <f>Y33-V33</f>
        <v>7</v>
      </c>
      <c r="BD33" s="381">
        <f>(Z33-W33)/100</f>
        <v>2.16</v>
      </c>
      <c r="BE33" s="249">
        <f>AB33-Y33</f>
        <v>0</v>
      </c>
      <c r="BF33" s="368">
        <f>(AC33-Z33)/100</f>
        <v>0.01</v>
      </c>
      <c r="BG33" s="372">
        <f>AE33-AB33</f>
        <v>294</v>
      </c>
      <c r="BH33" s="373">
        <f>(AF33-AC33)/100</f>
        <v>143.49</v>
      </c>
      <c r="BI33" s="378">
        <f>AH33-AE33</f>
        <v>852</v>
      </c>
      <c r="BJ33" s="384">
        <f>(AI33-AF33)/100</f>
        <v>286.21</v>
      </c>
      <c r="BK33" s="437">
        <f>AK33-AH33</f>
        <v>1190</v>
      </c>
      <c r="BL33" s="438">
        <f>(AL33-AI33)/100</f>
        <v>283.38</v>
      </c>
      <c r="BM33" s="563">
        <f>AN33-D33</f>
        <v>11234</v>
      </c>
      <c r="BN33" s="564">
        <f>(AO33-AL33)/100</f>
        <v>317.95</v>
      </c>
      <c r="BO33" s="250"/>
      <c r="BP33" s="1" t="s">
        <v>119</v>
      </c>
    </row>
    <row r="34" spans="1:68" ht="15.75">
      <c r="A34" s="19" t="s">
        <v>375</v>
      </c>
      <c r="B34" s="2" t="s">
        <v>118</v>
      </c>
      <c r="C34" s="1" t="s">
        <v>117</v>
      </c>
      <c r="D34" s="3">
        <v>4078</v>
      </c>
      <c r="E34" s="251">
        <v>121663</v>
      </c>
      <c r="F34" s="14">
        <v>390</v>
      </c>
      <c r="G34" s="4">
        <v>5513</v>
      </c>
      <c r="H34" s="252">
        <v>151220</v>
      </c>
      <c r="I34" s="17">
        <v>387</v>
      </c>
      <c r="J34" s="10">
        <v>7030</v>
      </c>
      <c r="K34" s="244">
        <v>179812</v>
      </c>
      <c r="L34" s="16" t="s">
        <v>356</v>
      </c>
      <c r="M34" s="8">
        <v>8580</v>
      </c>
      <c r="N34" s="253">
        <v>210724</v>
      </c>
      <c r="O34" s="15" t="s">
        <v>376</v>
      </c>
      <c r="P34" s="254">
        <v>9666</v>
      </c>
      <c r="Q34" s="255">
        <v>242107</v>
      </c>
      <c r="R34" s="256" t="s">
        <v>338</v>
      </c>
      <c r="S34" s="239">
        <v>10419</v>
      </c>
      <c r="T34" s="180">
        <v>274657</v>
      </c>
      <c r="U34" s="240">
        <v>457</v>
      </c>
      <c r="V34" s="257">
        <v>10466</v>
      </c>
      <c r="W34" s="258">
        <v>292781</v>
      </c>
      <c r="X34" s="259">
        <v>2</v>
      </c>
      <c r="Y34" s="260">
        <v>10467</v>
      </c>
      <c r="Z34" s="261">
        <v>292805</v>
      </c>
      <c r="AA34" s="352">
        <v>2</v>
      </c>
      <c r="AB34" s="393">
        <v>10469</v>
      </c>
      <c r="AC34" s="351">
        <v>292927</v>
      </c>
      <c r="AD34" s="308">
        <v>4</v>
      </c>
      <c r="AE34" s="356">
        <v>10825</v>
      </c>
      <c r="AF34" s="356">
        <v>310846</v>
      </c>
      <c r="AG34" s="366">
        <v>443</v>
      </c>
      <c r="AH34" s="304">
        <v>11819</v>
      </c>
      <c r="AI34" s="358">
        <v>344145</v>
      </c>
      <c r="AJ34" s="307">
        <v>452</v>
      </c>
      <c r="AK34" s="254">
        <v>13067</v>
      </c>
      <c r="AL34" s="432">
        <v>376430</v>
      </c>
      <c r="AM34" s="433">
        <v>444</v>
      </c>
      <c r="AN34" s="558">
        <v>14773</v>
      </c>
      <c r="AO34" s="558">
        <v>410302</v>
      </c>
      <c r="AP34" s="558">
        <v>467</v>
      </c>
      <c r="AQ34" s="4">
        <f>G34-D34</f>
        <v>1435</v>
      </c>
      <c r="AR34" s="412">
        <f>(H34-E34)/100</f>
        <v>295.57</v>
      </c>
      <c r="AS34" s="10">
        <f>J34-G34</f>
        <v>1517</v>
      </c>
      <c r="AT34" s="244">
        <f>(K34-H34)/100</f>
        <v>285.92</v>
      </c>
      <c r="AU34" s="245">
        <f>M34-J34</f>
        <v>1550</v>
      </c>
      <c r="AV34" s="246">
        <f>(N34-K34)/100</f>
        <v>309.12</v>
      </c>
      <c r="AW34" s="247">
        <f>P34-M34</f>
        <v>1086</v>
      </c>
      <c r="AX34" s="248">
        <f>(Q34-N34)/100</f>
        <v>313.83</v>
      </c>
      <c r="AY34" s="239">
        <f>S34-P34</f>
        <v>753</v>
      </c>
      <c r="AZ34" s="414">
        <f>(T34-Q34)/100</f>
        <v>325.5</v>
      </c>
      <c r="BA34" s="417">
        <f>V34-S34</f>
        <v>47</v>
      </c>
      <c r="BB34" s="418">
        <f>(W34-T34)/100</f>
        <v>181.24</v>
      </c>
      <c r="BC34" s="336">
        <f>Y34-V34</f>
        <v>1</v>
      </c>
      <c r="BD34" s="381">
        <f>(Z34-W34)/100</f>
        <v>0.24</v>
      </c>
      <c r="BE34" s="249">
        <f>AB34-Y34</f>
        <v>2</v>
      </c>
      <c r="BF34" s="368">
        <f>(AC34-Z34)/100</f>
        <v>1.22</v>
      </c>
      <c r="BG34" s="372">
        <f>AE34-AB34</f>
        <v>356</v>
      </c>
      <c r="BH34" s="373">
        <f>(AF34-AC34)/100</f>
        <v>179.19</v>
      </c>
      <c r="BI34" s="378">
        <f>AH34-AE34</f>
        <v>994</v>
      </c>
      <c r="BJ34" s="384">
        <f>(AI34-AF34)/100</f>
        <v>332.99</v>
      </c>
      <c r="BK34" s="437">
        <f>AK34-AH34</f>
        <v>1248</v>
      </c>
      <c r="BL34" s="438">
        <f>(AL34-AI34)/100</f>
        <v>322.85</v>
      </c>
      <c r="BM34" s="563">
        <f>AN34-D34</f>
        <v>10695</v>
      </c>
      <c r="BN34" s="564">
        <f>(AO34-AL34)/100</f>
        <v>338.72</v>
      </c>
      <c r="BO34" s="250"/>
      <c r="BP34" s="1" t="s">
        <v>117</v>
      </c>
    </row>
    <row r="35" spans="1:68" ht="15.75">
      <c r="A35" s="19" t="s">
        <v>377</v>
      </c>
      <c r="B35" s="2" t="s">
        <v>116</v>
      </c>
      <c r="C35" s="1" t="s">
        <v>115</v>
      </c>
      <c r="D35" s="3">
        <v>6140</v>
      </c>
      <c r="E35" s="251">
        <v>152559</v>
      </c>
      <c r="F35" s="14">
        <v>602</v>
      </c>
      <c r="G35" s="4">
        <v>8331</v>
      </c>
      <c r="H35" s="252">
        <v>197688</v>
      </c>
      <c r="I35" s="17">
        <v>609</v>
      </c>
      <c r="J35" s="10">
        <v>10513</v>
      </c>
      <c r="K35" s="244">
        <v>239666</v>
      </c>
      <c r="L35" s="16" t="s">
        <v>378</v>
      </c>
      <c r="M35" s="8">
        <v>12664</v>
      </c>
      <c r="N35" s="253">
        <v>284840</v>
      </c>
      <c r="O35" s="15" t="s">
        <v>378</v>
      </c>
      <c r="P35" s="254">
        <v>14113</v>
      </c>
      <c r="Q35" s="255">
        <v>329280</v>
      </c>
      <c r="R35" s="256" t="s">
        <v>379</v>
      </c>
      <c r="S35" s="239">
        <v>15017</v>
      </c>
      <c r="T35" s="180">
        <v>374201</v>
      </c>
      <c r="U35" s="240">
        <v>600</v>
      </c>
      <c r="V35" s="257">
        <v>15069</v>
      </c>
      <c r="W35" s="258">
        <v>398493</v>
      </c>
      <c r="X35" s="259">
        <v>10</v>
      </c>
      <c r="Y35" s="260">
        <v>15089</v>
      </c>
      <c r="Z35" s="261">
        <v>399155</v>
      </c>
      <c r="AA35" s="352">
        <v>9</v>
      </c>
      <c r="AB35" s="393">
        <v>15094</v>
      </c>
      <c r="AC35" s="351">
        <v>399377</v>
      </c>
      <c r="AD35" s="308">
        <v>1</v>
      </c>
      <c r="AE35" s="356">
        <v>15562</v>
      </c>
      <c r="AF35" s="356">
        <v>423044</v>
      </c>
      <c r="AG35" s="366">
        <v>608</v>
      </c>
      <c r="AH35" s="304">
        <v>16896</v>
      </c>
      <c r="AI35" s="358">
        <v>468477</v>
      </c>
      <c r="AJ35" s="307">
        <v>589</v>
      </c>
      <c r="AK35" s="254">
        <v>18555</v>
      </c>
      <c r="AL35" s="432">
        <v>511141</v>
      </c>
      <c r="AM35" s="433">
        <v>601</v>
      </c>
      <c r="AN35" s="558">
        <v>20670</v>
      </c>
      <c r="AO35" s="558">
        <v>556886</v>
      </c>
      <c r="AP35" s="558">
        <v>628</v>
      </c>
      <c r="AQ35" s="4">
        <f>G35-D35</f>
        <v>2191</v>
      </c>
      <c r="AR35" s="412">
        <f>(H35-E35)/100</f>
        <v>451.29</v>
      </c>
      <c r="AS35" s="10">
        <f>J35-G35</f>
        <v>2182</v>
      </c>
      <c r="AT35" s="244">
        <f>(K35-H35)/100</f>
        <v>419.78</v>
      </c>
      <c r="AU35" s="245">
        <f>M35-J35</f>
        <v>2151</v>
      </c>
      <c r="AV35" s="246">
        <f>(N35-K35)/100</f>
        <v>451.74</v>
      </c>
      <c r="AW35" s="247">
        <f>P35-M35</f>
        <v>1449</v>
      </c>
      <c r="AX35" s="248">
        <f>(Q35-N35)/100</f>
        <v>444.4</v>
      </c>
      <c r="AY35" s="239">
        <f>S35-P35</f>
        <v>904</v>
      </c>
      <c r="AZ35" s="414">
        <f>(T35-Q35)/100</f>
        <v>449.21</v>
      </c>
      <c r="BA35" s="417">
        <f>V35-S35</f>
        <v>52</v>
      </c>
      <c r="BB35" s="418">
        <f>(W35-T35)/100</f>
        <v>242.92</v>
      </c>
      <c r="BC35" s="336">
        <f>Y35-V35</f>
        <v>20</v>
      </c>
      <c r="BD35" s="381">
        <f>(Z35-W35)/100</f>
        <v>6.62</v>
      </c>
      <c r="BE35" s="249">
        <f>AB35-Y35</f>
        <v>5</v>
      </c>
      <c r="BF35" s="368">
        <f>(AC35-Z35)/100</f>
        <v>2.22</v>
      </c>
      <c r="BG35" s="372">
        <f>AE35-AB35</f>
        <v>468</v>
      </c>
      <c r="BH35" s="373">
        <f>(AF35-AC35)/100</f>
        <v>236.67</v>
      </c>
      <c r="BI35" s="378">
        <f>AH35-AE35</f>
        <v>1334</v>
      </c>
      <c r="BJ35" s="384">
        <f>(AI35-AF35)/100</f>
        <v>454.33</v>
      </c>
      <c r="BK35" s="437">
        <f>AK35-AH35</f>
        <v>1659</v>
      </c>
      <c r="BL35" s="438">
        <f>(AL35-AI35)/100</f>
        <v>426.64</v>
      </c>
      <c r="BM35" s="563">
        <f>AN35-D35</f>
        <v>14530</v>
      </c>
      <c r="BN35" s="564">
        <f>(AO35-AL35)/100</f>
        <v>457.45</v>
      </c>
      <c r="BO35" s="250"/>
      <c r="BP35" s="1" t="s">
        <v>115</v>
      </c>
    </row>
    <row r="36" spans="1:68" ht="15.75">
      <c r="A36" s="19" t="s">
        <v>380</v>
      </c>
      <c r="B36" s="2" t="s">
        <v>114</v>
      </c>
      <c r="C36" s="1" t="s">
        <v>113</v>
      </c>
      <c r="D36" s="3">
        <v>4369</v>
      </c>
      <c r="E36" s="251">
        <v>176427</v>
      </c>
      <c r="F36" s="14">
        <v>539</v>
      </c>
      <c r="G36" s="4">
        <v>5986</v>
      </c>
      <c r="H36" s="252">
        <v>217277</v>
      </c>
      <c r="I36" s="17">
        <v>542</v>
      </c>
      <c r="J36" s="10">
        <v>7627</v>
      </c>
      <c r="K36" s="244">
        <v>255159</v>
      </c>
      <c r="L36" s="16" t="s">
        <v>381</v>
      </c>
      <c r="M36" s="8">
        <v>9293</v>
      </c>
      <c r="N36" s="253">
        <v>296035</v>
      </c>
      <c r="O36" s="15" t="s">
        <v>382</v>
      </c>
      <c r="P36" s="254">
        <v>10492</v>
      </c>
      <c r="Q36" s="255">
        <v>336405</v>
      </c>
      <c r="R36" s="256" t="s">
        <v>383</v>
      </c>
      <c r="S36" s="239">
        <v>11304</v>
      </c>
      <c r="T36" s="180">
        <v>377380</v>
      </c>
      <c r="U36" s="240">
        <v>559</v>
      </c>
      <c r="V36" s="257">
        <v>11367</v>
      </c>
      <c r="W36" s="258">
        <v>400348</v>
      </c>
      <c r="X36" s="259">
        <v>12</v>
      </c>
      <c r="Y36" s="260">
        <v>11382</v>
      </c>
      <c r="Z36" s="261">
        <v>400697</v>
      </c>
      <c r="AA36" s="352">
        <v>4</v>
      </c>
      <c r="AB36" s="393">
        <v>11392</v>
      </c>
      <c r="AC36" s="351">
        <v>401027</v>
      </c>
      <c r="AD36" s="308">
        <v>6</v>
      </c>
      <c r="AE36" s="356">
        <v>11781</v>
      </c>
      <c r="AF36" s="356">
        <v>422585</v>
      </c>
      <c r="AG36" s="366">
        <v>558</v>
      </c>
      <c r="AH36" s="304">
        <v>12804</v>
      </c>
      <c r="AI36" s="358">
        <v>464122</v>
      </c>
      <c r="AJ36" s="307">
        <v>542</v>
      </c>
      <c r="AK36" s="254">
        <v>14020</v>
      </c>
      <c r="AL36" s="432">
        <v>502991</v>
      </c>
      <c r="AM36" s="433">
        <v>551</v>
      </c>
      <c r="AN36" s="558">
        <v>15650</v>
      </c>
      <c r="AO36" s="558">
        <v>544784</v>
      </c>
      <c r="AP36" s="558">
        <v>572</v>
      </c>
      <c r="AQ36" s="4">
        <f>G36-D36</f>
        <v>1617</v>
      </c>
      <c r="AR36" s="412">
        <f>(H36-E36)/100</f>
        <v>408.5</v>
      </c>
      <c r="AS36" s="10">
        <f>J36-G36</f>
        <v>1641</v>
      </c>
      <c r="AT36" s="244">
        <f>(K36-H36)/100</f>
        <v>378.82</v>
      </c>
      <c r="AU36" s="245">
        <f>M36-J36</f>
        <v>1666</v>
      </c>
      <c r="AV36" s="246">
        <f>(N36-K36)/100</f>
        <v>408.76</v>
      </c>
      <c r="AW36" s="247">
        <f>P36-M36</f>
        <v>1199</v>
      </c>
      <c r="AX36" s="248">
        <f>(Q36-N36)/100</f>
        <v>403.7</v>
      </c>
      <c r="AY36" s="239">
        <f>S36-P36</f>
        <v>812</v>
      </c>
      <c r="AZ36" s="414">
        <f>(T36-Q36)/100</f>
        <v>409.75</v>
      </c>
      <c r="BA36" s="417">
        <f>V36-S36</f>
        <v>63</v>
      </c>
      <c r="BB36" s="418">
        <f>(W36-T36)/100</f>
        <v>229.68</v>
      </c>
      <c r="BC36" s="336">
        <f>Y36-V36</f>
        <v>15</v>
      </c>
      <c r="BD36" s="381">
        <f>(Z36-W36)/100</f>
        <v>3.49</v>
      </c>
      <c r="BE36" s="249">
        <f>AB36-Y36</f>
        <v>10</v>
      </c>
      <c r="BF36" s="368">
        <f>(AC36-Z36)/100</f>
        <v>3.3</v>
      </c>
      <c r="BG36" s="372">
        <f>AE36-AB36</f>
        <v>389</v>
      </c>
      <c r="BH36" s="373">
        <f>(AF36-AC36)/100</f>
        <v>215.58</v>
      </c>
      <c r="BI36" s="378">
        <f>AH36-AE36</f>
        <v>1023</v>
      </c>
      <c r="BJ36" s="384">
        <f>(AI36-AF36)/100</f>
        <v>415.37</v>
      </c>
      <c r="BK36" s="437">
        <f>AK36-AH36</f>
        <v>1216</v>
      </c>
      <c r="BL36" s="438">
        <f>(AL36-AI36)/100</f>
        <v>388.69</v>
      </c>
      <c r="BM36" s="563">
        <f>AN36-D36</f>
        <v>11281</v>
      </c>
      <c r="BN36" s="564">
        <f>(AO36-AL36)/100</f>
        <v>417.93</v>
      </c>
      <c r="BO36" s="250"/>
      <c r="BP36" s="1" t="s">
        <v>113</v>
      </c>
    </row>
    <row r="37" spans="1:68" ht="15.75">
      <c r="A37" s="19" t="s">
        <v>384</v>
      </c>
      <c r="B37" s="2" t="s">
        <v>112</v>
      </c>
      <c r="C37" s="1" t="s">
        <v>111</v>
      </c>
      <c r="D37" s="3">
        <v>6794</v>
      </c>
      <c r="E37" s="251">
        <v>184886</v>
      </c>
      <c r="F37" s="14">
        <v>539</v>
      </c>
      <c r="G37" s="4">
        <v>9211</v>
      </c>
      <c r="H37" s="252">
        <v>225832</v>
      </c>
      <c r="I37" s="17">
        <v>560</v>
      </c>
      <c r="J37" s="10">
        <v>11598</v>
      </c>
      <c r="K37" s="244">
        <v>264039</v>
      </c>
      <c r="L37" s="16" t="s">
        <v>385</v>
      </c>
      <c r="M37" s="8">
        <v>14023</v>
      </c>
      <c r="N37" s="253">
        <v>305511</v>
      </c>
      <c r="O37" s="15" t="s">
        <v>386</v>
      </c>
      <c r="P37" s="254">
        <v>15754</v>
      </c>
      <c r="Q37" s="255">
        <v>346830</v>
      </c>
      <c r="R37" s="256" t="s">
        <v>387</v>
      </c>
      <c r="S37" s="239">
        <v>16883</v>
      </c>
      <c r="T37" s="180">
        <v>388787</v>
      </c>
      <c r="U37" s="240">
        <v>570</v>
      </c>
      <c r="V37" s="257">
        <v>16984</v>
      </c>
      <c r="W37" s="258">
        <v>413127</v>
      </c>
      <c r="X37" s="259">
        <v>0</v>
      </c>
      <c r="Y37" s="260">
        <v>16997</v>
      </c>
      <c r="Z37" s="261">
        <v>413556</v>
      </c>
      <c r="AA37" s="352">
        <v>10</v>
      </c>
      <c r="AB37" s="393">
        <v>17038</v>
      </c>
      <c r="AC37" s="351">
        <v>414610</v>
      </c>
      <c r="AD37" s="308">
        <v>15</v>
      </c>
      <c r="AE37" s="356">
        <v>17521</v>
      </c>
      <c r="AF37" s="356">
        <v>436641</v>
      </c>
      <c r="AG37" s="366">
        <v>548</v>
      </c>
      <c r="AH37" s="304">
        <v>18868</v>
      </c>
      <c r="AI37" s="358">
        <v>478154</v>
      </c>
      <c r="AJ37" s="307">
        <v>553</v>
      </c>
      <c r="AK37" s="254">
        <v>20717</v>
      </c>
      <c r="AL37" s="432">
        <v>517234</v>
      </c>
      <c r="AM37" s="433">
        <v>536</v>
      </c>
      <c r="AN37" s="558">
        <v>22923</v>
      </c>
      <c r="AO37" s="558">
        <v>559017</v>
      </c>
      <c r="AP37" s="558">
        <v>579</v>
      </c>
      <c r="AQ37" s="4">
        <f>G37-D37</f>
        <v>2417</v>
      </c>
      <c r="AR37" s="412">
        <f>(H37-E37)/100</f>
        <v>409.46</v>
      </c>
      <c r="AS37" s="10">
        <f>J37-G37</f>
        <v>2387</v>
      </c>
      <c r="AT37" s="244">
        <f>(K37-H37)/100</f>
        <v>382.07</v>
      </c>
      <c r="AU37" s="245">
        <f>M37-J37</f>
        <v>2425</v>
      </c>
      <c r="AV37" s="246">
        <f>(N37-K37)/100</f>
        <v>414.72</v>
      </c>
      <c r="AW37" s="247">
        <f>P37-M37</f>
        <v>1731</v>
      </c>
      <c r="AX37" s="248">
        <f>(Q37-N37)/100</f>
        <v>413.19</v>
      </c>
      <c r="AY37" s="239">
        <f>S37-P37</f>
        <v>1129</v>
      </c>
      <c r="AZ37" s="414">
        <f>(T37-Q37)/100</f>
        <v>419.57</v>
      </c>
      <c r="BA37" s="417">
        <f>V37-S37</f>
        <v>101</v>
      </c>
      <c r="BB37" s="418">
        <f>(W37-T37)/100</f>
        <v>243.4</v>
      </c>
      <c r="BC37" s="336">
        <f>Y37-V37</f>
        <v>13</v>
      </c>
      <c r="BD37" s="381">
        <f>(Z37-W37)/100</f>
        <v>4.29</v>
      </c>
      <c r="BE37" s="249">
        <f>AB37-Y37</f>
        <v>41</v>
      </c>
      <c r="BF37" s="368">
        <f>(AC37-Z37)/100</f>
        <v>10.54</v>
      </c>
      <c r="BG37" s="372">
        <f>AE37-AB37</f>
        <v>483</v>
      </c>
      <c r="BH37" s="373">
        <f>(AF37-AC37)/100</f>
        <v>220.31</v>
      </c>
      <c r="BI37" s="378">
        <f>AH37-AE37</f>
        <v>1347</v>
      </c>
      <c r="BJ37" s="384">
        <f>(AI37-AF37)/100</f>
        <v>415.13</v>
      </c>
      <c r="BK37" s="437">
        <f>AK37-AH37</f>
        <v>1849</v>
      </c>
      <c r="BL37" s="438">
        <f>(AL37-AI37)/100</f>
        <v>390.8</v>
      </c>
      <c r="BM37" s="563">
        <f>AN37-D37</f>
        <v>16129</v>
      </c>
      <c r="BN37" s="564">
        <f>(AO37-AL37)/100</f>
        <v>417.83</v>
      </c>
      <c r="BO37" s="250"/>
      <c r="BP37" s="1" t="s">
        <v>111</v>
      </c>
    </row>
    <row r="38" spans="1:68" ht="15.75">
      <c r="A38" s="19" t="s">
        <v>388</v>
      </c>
      <c r="B38" s="2" t="s">
        <v>110</v>
      </c>
      <c r="C38" s="1" t="s">
        <v>109</v>
      </c>
      <c r="D38" s="3">
        <v>5573</v>
      </c>
      <c r="E38" s="251">
        <v>146025</v>
      </c>
      <c r="F38" s="14">
        <v>443</v>
      </c>
      <c r="G38" s="4">
        <v>7572</v>
      </c>
      <c r="H38" s="252">
        <v>179180</v>
      </c>
      <c r="I38" s="17">
        <v>430</v>
      </c>
      <c r="J38" s="10">
        <v>9393</v>
      </c>
      <c r="K38" s="244">
        <v>209674</v>
      </c>
      <c r="L38" s="16" t="s">
        <v>389</v>
      </c>
      <c r="M38" s="8">
        <v>11191</v>
      </c>
      <c r="N38" s="253">
        <v>240828</v>
      </c>
      <c r="O38" s="15" t="s">
        <v>390</v>
      </c>
      <c r="P38" s="254">
        <v>12322</v>
      </c>
      <c r="Q38" s="255">
        <v>271316</v>
      </c>
      <c r="R38" s="256" t="s">
        <v>337</v>
      </c>
      <c r="S38" s="239">
        <v>13068</v>
      </c>
      <c r="T38" s="180">
        <v>305039</v>
      </c>
      <c r="U38" s="240">
        <v>433</v>
      </c>
      <c r="V38" s="257">
        <v>13111</v>
      </c>
      <c r="W38" s="258">
        <v>323082</v>
      </c>
      <c r="X38" s="259">
        <v>1</v>
      </c>
      <c r="Y38" s="260">
        <v>13111</v>
      </c>
      <c r="Z38" s="261">
        <v>323102</v>
      </c>
      <c r="AA38" s="352">
        <v>1</v>
      </c>
      <c r="AB38" s="393">
        <v>13111</v>
      </c>
      <c r="AC38" s="351">
        <v>323102</v>
      </c>
      <c r="AD38" s="308">
        <v>0</v>
      </c>
      <c r="AE38" s="356">
        <v>13581</v>
      </c>
      <c r="AF38" s="356">
        <v>342127</v>
      </c>
      <c r="AG38" s="366">
        <v>502</v>
      </c>
      <c r="AH38" s="304">
        <v>14824</v>
      </c>
      <c r="AI38" s="358">
        <v>378308</v>
      </c>
      <c r="AJ38" s="307">
        <v>481</v>
      </c>
      <c r="AK38" s="254">
        <v>16390</v>
      </c>
      <c r="AL38" s="432">
        <v>411920</v>
      </c>
      <c r="AM38" s="433">
        <v>458</v>
      </c>
      <c r="AN38" s="558">
        <v>18269</v>
      </c>
      <c r="AO38" s="558">
        <v>445591</v>
      </c>
      <c r="AP38" s="558">
        <v>452</v>
      </c>
      <c r="AQ38" s="4">
        <f>G38-D38</f>
        <v>1999</v>
      </c>
      <c r="AR38" s="412">
        <f>(H38-E38)/100</f>
        <v>331.55</v>
      </c>
      <c r="AS38" s="10">
        <f>J38-G38</f>
        <v>1821</v>
      </c>
      <c r="AT38" s="244">
        <f>(K38-H38)/100</f>
        <v>304.94</v>
      </c>
      <c r="AU38" s="245">
        <f>M38-J38</f>
        <v>1798</v>
      </c>
      <c r="AV38" s="246">
        <f>(N38-K38)/100</f>
        <v>311.54</v>
      </c>
      <c r="AW38" s="247">
        <f>P38-M38</f>
        <v>1131</v>
      </c>
      <c r="AX38" s="248">
        <f>(Q38-N38)/100</f>
        <v>304.88</v>
      </c>
      <c r="AY38" s="239">
        <f>S38-P38</f>
        <v>746</v>
      </c>
      <c r="AZ38" s="414">
        <f>(T38-Q38)/100</f>
        <v>337.23</v>
      </c>
      <c r="BA38" s="417">
        <f>V38-S38</f>
        <v>43</v>
      </c>
      <c r="BB38" s="418">
        <f>(W38-T38)/100</f>
        <v>180.43</v>
      </c>
      <c r="BC38" s="336">
        <f>Y38-V38</f>
        <v>0</v>
      </c>
      <c r="BD38" s="381">
        <f>(Z38-W38)/100</f>
        <v>0.2</v>
      </c>
      <c r="BE38" s="249">
        <f>AB38-Y38</f>
        <v>0</v>
      </c>
      <c r="BF38" s="368">
        <f>(AC38-Z38)/100</f>
        <v>0</v>
      </c>
      <c r="BG38" s="372">
        <f>AE38-AB38</f>
        <v>470</v>
      </c>
      <c r="BH38" s="373">
        <f>(AF38-AC38)/100</f>
        <v>190.25</v>
      </c>
      <c r="BI38" s="378">
        <f>AH38-AE38</f>
        <v>1243</v>
      </c>
      <c r="BJ38" s="384">
        <f>(AI38-AF38)/100</f>
        <v>361.81</v>
      </c>
      <c r="BK38" s="437">
        <f>AK38-AH38</f>
        <v>1566</v>
      </c>
      <c r="BL38" s="438">
        <f>(AL38-AI38)/100</f>
        <v>336.12</v>
      </c>
      <c r="BM38" s="563">
        <f>AN38-D38</f>
        <v>12696</v>
      </c>
      <c r="BN38" s="564">
        <f>(AO38-AL38)/100</f>
        <v>336.71</v>
      </c>
      <c r="BO38" s="250"/>
      <c r="BP38" s="1" t="s">
        <v>109</v>
      </c>
    </row>
    <row r="39" spans="1:68" ht="15.75">
      <c r="A39" s="19" t="s">
        <v>150</v>
      </c>
      <c r="B39" s="2" t="s">
        <v>107</v>
      </c>
      <c r="C39" s="1" t="s">
        <v>106</v>
      </c>
      <c r="D39" s="3">
        <v>5536</v>
      </c>
      <c r="E39" s="251">
        <v>92927</v>
      </c>
      <c r="F39" s="14">
        <v>367</v>
      </c>
      <c r="G39" s="4">
        <v>7444</v>
      </c>
      <c r="H39" s="252">
        <v>120101</v>
      </c>
      <c r="I39" s="17">
        <v>363</v>
      </c>
      <c r="J39" s="10">
        <v>9313</v>
      </c>
      <c r="K39" s="244">
        <v>145270</v>
      </c>
      <c r="L39" s="16" t="s">
        <v>179</v>
      </c>
      <c r="M39" s="8">
        <v>11220</v>
      </c>
      <c r="N39" s="253">
        <v>172451</v>
      </c>
      <c r="O39" s="15" t="s">
        <v>177</v>
      </c>
      <c r="P39" s="254">
        <v>12586</v>
      </c>
      <c r="Q39" s="255">
        <v>201690</v>
      </c>
      <c r="R39" s="256" t="s">
        <v>391</v>
      </c>
      <c r="S39" s="239">
        <v>13555</v>
      </c>
      <c r="T39" s="180">
        <v>229880</v>
      </c>
      <c r="U39" s="240">
        <v>1</v>
      </c>
      <c r="V39" s="257">
        <v>13664</v>
      </c>
      <c r="W39" s="258">
        <v>237452</v>
      </c>
      <c r="X39" s="259">
        <v>2</v>
      </c>
      <c r="Y39" s="260">
        <v>13664</v>
      </c>
      <c r="Z39" s="261">
        <v>237487</v>
      </c>
      <c r="AA39" s="352">
        <v>2</v>
      </c>
      <c r="AB39" s="393">
        <v>13664</v>
      </c>
      <c r="AC39" s="351">
        <v>237487</v>
      </c>
      <c r="AD39" s="308">
        <v>0</v>
      </c>
      <c r="AE39" s="356">
        <v>13993</v>
      </c>
      <c r="AF39" s="356">
        <v>250510</v>
      </c>
      <c r="AG39" s="366">
        <v>296</v>
      </c>
      <c r="AH39" s="304">
        <v>15090</v>
      </c>
      <c r="AI39" s="358">
        <v>272313</v>
      </c>
      <c r="AJ39" s="307">
        <v>287</v>
      </c>
      <c r="AK39" s="254">
        <v>16441</v>
      </c>
      <c r="AL39" s="432">
        <v>292500</v>
      </c>
      <c r="AM39" s="433">
        <v>271</v>
      </c>
      <c r="AN39" s="558">
        <v>18174</v>
      </c>
      <c r="AO39" s="558">
        <v>312892</v>
      </c>
      <c r="AP39" s="558">
        <v>282</v>
      </c>
      <c r="AQ39" s="4">
        <f>G39-D39</f>
        <v>1908</v>
      </c>
      <c r="AR39" s="412">
        <f>(H39-E39)/100</f>
        <v>271.74</v>
      </c>
      <c r="AS39" s="10">
        <f>J39-G39</f>
        <v>1869</v>
      </c>
      <c r="AT39" s="244">
        <f>(K39-H39)/100</f>
        <v>251.69</v>
      </c>
      <c r="AU39" s="245">
        <f>M39-J39</f>
        <v>1907</v>
      </c>
      <c r="AV39" s="246">
        <f>(N39-K39)/100</f>
        <v>271.81</v>
      </c>
      <c r="AW39" s="247">
        <f>P39-M39</f>
        <v>1366</v>
      </c>
      <c r="AX39" s="248">
        <f>(Q39-N39)/100</f>
        <v>292.39</v>
      </c>
      <c r="AY39" s="239">
        <f>S39-P39</f>
        <v>969</v>
      </c>
      <c r="AZ39" s="414">
        <f>(T39-Q39)/100</f>
        <v>281.9</v>
      </c>
      <c r="BA39" s="417">
        <f>V39-S39</f>
        <v>109</v>
      </c>
      <c r="BB39" s="418">
        <f>(W39-T39)/100</f>
        <v>75.72</v>
      </c>
      <c r="BC39" s="336">
        <f>Y39-V39</f>
        <v>0</v>
      </c>
      <c r="BD39" s="381">
        <f>(Z39-W39)/100</f>
        <v>0.35</v>
      </c>
      <c r="BE39" s="249">
        <f>AB39-Y39</f>
        <v>0</v>
      </c>
      <c r="BF39" s="368">
        <f>(AC39-Z39)/100</f>
        <v>0</v>
      </c>
      <c r="BG39" s="372">
        <f>AE39-AB39</f>
        <v>329</v>
      </c>
      <c r="BH39" s="373">
        <f>(AF39-AC39)/100</f>
        <v>130.23</v>
      </c>
      <c r="BI39" s="378">
        <f>AH39-AE39</f>
        <v>1097</v>
      </c>
      <c r="BJ39" s="384">
        <f>(AI39-AF39)/100</f>
        <v>218.03</v>
      </c>
      <c r="BK39" s="437">
        <f>AK39-AH39</f>
        <v>1351</v>
      </c>
      <c r="BL39" s="438">
        <f>(AL39-AI39)/100</f>
        <v>201.87</v>
      </c>
      <c r="BM39" s="563">
        <f>AN39-D39</f>
        <v>12638</v>
      </c>
      <c r="BN39" s="564">
        <f>(AO39-AL39)/100</f>
        <v>203.92</v>
      </c>
      <c r="BO39" s="250"/>
      <c r="BP39" s="1" t="s">
        <v>106</v>
      </c>
    </row>
    <row r="40" spans="1:68" ht="15.75">
      <c r="A40" s="19" t="s">
        <v>392</v>
      </c>
      <c r="B40" s="2" t="s">
        <v>105</v>
      </c>
      <c r="C40" s="1" t="s">
        <v>104</v>
      </c>
      <c r="D40" s="3">
        <v>4584</v>
      </c>
      <c r="E40" s="251">
        <v>98933</v>
      </c>
      <c r="F40" s="14">
        <v>392</v>
      </c>
      <c r="G40" s="4">
        <v>6146</v>
      </c>
      <c r="H40" s="252">
        <v>127758</v>
      </c>
      <c r="I40" s="17">
        <v>382</v>
      </c>
      <c r="J40" s="10">
        <v>7701</v>
      </c>
      <c r="K40" s="244">
        <v>154322</v>
      </c>
      <c r="L40" s="16" t="s">
        <v>180</v>
      </c>
      <c r="M40" s="8">
        <v>9239</v>
      </c>
      <c r="N40" s="253">
        <v>182636</v>
      </c>
      <c r="O40" s="15" t="s">
        <v>393</v>
      </c>
      <c r="P40" s="254">
        <v>10006</v>
      </c>
      <c r="Q40" s="255">
        <v>195764</v>
      </c>
      <c r="R40" s="256" t="s">
        <v>394</v>
      </c>
      <c r="S40" s="239">
        <v>10435</v>
      </c>
      <c r="T40" s="180">
        <v>200622</v>
      </c>
      <c r="U40" s="240">
        <v>3</v>
      </c>
      <c r="V40" s="257">
        <v>10501</v>
      </c>
      <c r="W40" s="258">
        <v>202118</v>
      </c>
      <c r="X40" s="259">
        <v>1</v>
      </c>
      <c r="Y40" s="260">
        <v>10502</v>
      </c>
      <c r="Z40" s="261">
        <v>202124</v>
      </c>
      <c r="AA40" s="352">
        <v>2</v>
      </c>
      <c r="AB40" s="393">
        <v>10502</v>
      </c>
      <c r="AC40" s="351">
        <v>202124</v>
      </c>
      <c r="AD40" s="308">
        <v>0</v>
      </c>
      <c r="AE40" s="356">
        <v>10652</v>
      </c>
      <c r="AF40" s="356">
        <v>205156</v>
      </c>
      <c r="AG40" s="366">
        <v>30</v>
      </c>
      <c r="AH40" s="304">
        <v>11081</v>
      </c>
      <c r="AI40" s="358">
        <v>209695</v>
      </c>
      <c r="AJ40" s="307">
        <v>91</v>
      </c>
      <c r="AK40" s="254">
        <v>11817</v>
      </c>
      <c r="AL40" s="432">
        <v>216705</v>
      </c>
      <c r="AM40" s="433">
        <v>146</v>
      </c>
      <c r="AN40" s="558">
        <v>13035</v>
      </c>
      <c r="AO40" s="558">
        <v>227597</v>
      </c>
      <c r="AP40" s="558">
        <v>155</v>
      </c>
      <c r="AQ40" s="4">
        <f>G40-D40</f>
        <v>1562</v>
      </c>
      <c r="AR40" s="412">
        <f>(H40-E40)/100</f>
        <v>288.25</v>
      </c>
      <c r="AS40" s="10">
        <f>J40-G40</f>
        <v>1555</v>
      </c>
      <c r="AT40" s="244">
        <f>(K40-H40)/100</f>
        <v>265.64</v>
      </c>
      <c r="AU40" s="245">
        <f>M40-J40</f>
        <v>1538</v>
      </c>
      <c r="AV40" s="246">
        <f>(N40-K40)/100</f>
        <v>283.14</v>
      </c>
      <c r="AW40" s="247">
        <f>P40-M40</f>
        <v>767</v>
      </c>
      <c r="AX40" s="248">
        <f>(Q40-N40)/100</f>
        <v>131.28</v>
      </c>
      <c r="AY40" s="239">
        <f>S40-P40</f>
        <v>429</v>
      </c>
      <c r="AZ40" s="414">
        <f>(T40-Q40)/100</f>
        <v>48.58</v>
      </c>
      <c r="BA40" s="417">
        <f>V40-S40</f>
        <v>66</v>
      </c>
      <c r="BB40" s="418">
        <f>(W40-T40)/100</f>
        <v>14.96</v>
      </c>
      <c r="BC40" s="336">
        <f>Y40-V40</f>
        <v>1</v>
      </c>
      <c r="BD40" s="381">
        <f>(Z40-W40)/100</f>
        <v>0.06</v>
      </c>
      <c r="BE40" s="249">
        <f>AB40-Y40</f>
        <v>0</v>
      </c>
      <c r="BF40" s="368">
        <f>(AC40-Z40)/100</f>
        <v>0</v>
      </c>
      <c r="BG40" s="372">
        <f>AE40-AB40</f>
        <v>150</v>
      </c>
      <c r="BH40" s="373">
        <f>(AF40-AC40)/100</f>
        <v>30.32</v>
      </c>
      <c r="BI40" s="378">
        <f>AH40-AE40</f>
        <v>429</v>
      </c>
      <c r="BJ40" s="384">
        <f>(AI40-AF40)/100</f>
        <v>45.39</v>
      </c>
      <c r="BK40" s="437">
        <f>AK40-AH40</f>
        <v>736</v>
      </c>
      <c r="BL40" s="438">
        <f>(AL40-AI40)/100</f>
        <v>70.1</v>
      </c>
      <c r="BM40" s="563">
        <f>AN40-D40</f>
        <v>8451</v>
      </c>
      <c r="BN40" s="564">
        <f>(AO40-AL40)/100</f>
        <v>108.92</v>
      </c>
      <c r="BO40" s="250"/>
      <c r="BP40" s="1" t="s">
        <v>104</v>
      </c>
    </row>
    <row r="41" spans="1:68" ht="15.75">
      <c r="A41" s="19" t="s">
        <v>395</v>
      </c>
      <c r="B41" s="2" t="s">
        <v>103</v>
      </c>
      <c r="C41" s="1" t="s">
        <v>102</v>
      </c>
      <c r="D41" s="3">
        <v>5441</v>
      </c>
      <c r="E41" s="251">
        <v>117270</v>
      </c>
      <c r="F41" s="14">
        <v>454</v>
      </c>
      <c r="G41" s="4">
        <v>7273</v>
      </c>
      <c r="H41" s="252">
        <v>151135</v>
      </c>
      <c r="I41" s="17">
        <v>452</v>
      </c>
      <c r="J41" s="10">
        <v>9144</v>
      </c>
      <c r="K41" s="244">
        <v>182531</v>
      </c>
      <c r="L41" s="16" t="s">
        <v>321</v>
      </c>
      <c r="M41" s="8">
        <v>11060</v>
      </c>
      <c r="N41" s="253">
        <v>216265</v>
      </c>
      <c r="O41" s="15" t="s">
        <v>396</v>
      </c>
      <c r="P41" s="254">
        <v>12436</v>
      </c>
      <c r="Q41" s="255">
        <v>250772</v>
      </c>
      <c r="R41" s="256" t="s">
        <v>397</v>
      </c>
      <c r="S41" s="239">
        <v>13445</v>
      </c>
      <c r="T41" s="180">
        <v>283520</v>
      </c>
      <c r="U41" s="240">
        <v>0</v>
      </c>
      <c r="V41" s="257">
        <v>13572</v>
      </c>
      <c r="W41" s="258">
        <v>292482</v>
      </c>
      <c r="X41" s="259">
        <v>1</v>
      </c>
      <c r="Y41" s="260">
        <v>13572</v>
      </c>
      <c r="Z41" s="261">
        <v>292535</v>
      </c>
      <c r="AA41" s="352">
        <v>1</v>
      </c>
      <c r="AB41" s="393">
        <v>13573</v>
      </c>
      <c r="AC41" s="351">
        <v>292541</v>
      </c>
      <c r="AD41" s="308">
        <v>0</v>
      </c>
      <c r="AE41" s="356">
        <v>13915</v>
      </c>
      <c r="AF41" s="356">
        <v>307865</v>
      </c>
      <c r="AG41" s="366">
        <v>349</v>
      </c>
      <c r="AH41" s="304">
        <v>15010</v>
      </c>
      <c r="AI41" s="358">
        <v>333375</v>
      </c>
      <c r="AJ41" s="307">
        <v>336</v>
      </c>
      <c r="AK41" s="254">
        <v>16360</v>
      </c>
      <c r="AL41" s="432">
        <v>357156</v>
      </c>
      <c r="AM41" s="433">
        <v>320</v>
      </c>
      <c r="AN41" s="558">
        <v>17980</v>
      </c>
      <c r="AO41" s="558">
        <v>381278</v>
      </c>
      <c r="AP41" s="558">
        <v>335</v>
      </c>
      <c r="AQ41" s="4">
        <f>G41-D41</f>
        <v>1832</v>
      </c>
      <c r="AR41" s="412">
        <f>(H41-E41)/100</f>
        <v>338.65</v>
      </c>
      <c r="AS41" s="10">
        <f>J41-G41</f>
        <v>1871</v>
      </c>
      <c r="AT41" s="244">
        <f>(K41-H41)/100</f>
        <v>313.96</v>
      </c>
      <c r="AU41" s="245">
        <f>M41-J41</f>
        <v>1916</v>
      </c>
      <c r="AV41" s="246">
        <f>(N41-K41)/100</f>
        <v>337.34</v>
      </c>
      <c r="AW41" s="247">
        <f>P41-M41</f>
        <v>1376</v>
      </c>
      <c r="AX41" s="248">
        <f>(Q41-N41)/100</f>
        <v>345.07</v>
      </c>
      <c r="AY41" s="239">
        <f>S41-P41</f>
        <v>1009</v>
      </c>
      <c r="AZ41" s="414">
        <f>(T41-Q41)/100</f>
        <v>327.48</v>
      </c>
      <c r="BA41" s="417">
        <f>V41-S41</f>
        <v>127</v>
      </c>
      <c r="BB41" s="418">
        <f>(W41-T41)/100</f>
        <v>89.62</v>
      </c>
      <c r="BC41" s="336">
        <f>Y41-V41</f>
        <v>0</v>
      </c>
      <c r="BD41" s="381">
        <f>(Z41-W41)/100</f>
        <v>0.53</v>
      </c>
      <c r="BE41" s="249">
        <f>AB41-Y41</f>
        <v>1</v>
      </c>
      <c r="BF41" s="368">
        <f>(AC41-Z41)/100</f>
        <v>0.06</v>
      </c>
      <c r="BG41" s="372">
        <f>AE41-AB41</f>
        <v>342</v>
      </c>
      <c r="BH41" s="373">
        <f>(AF41-AC41)/100</f>
        <v>153.24</v>
      </c>
      <c r="BI41" s="378">
        <f>AH41-AE41</f>
        <v>1095</v>
      </c>
      <c r="BJ41" s="384">
        <f>(AI41-AF41)/100</f>
        <v>255.1</v>
      </c>
      <c r="BK41" s="437">
        <f>AK41-AH41</f>
        <v>1350</v>
      </c>
      <c r="BL41" s="438">
        <f>(AL41-AI41)/100</f>
        <v>237.81</v>
      </c>
      <c r="BM41" s="563">
        <f>AN41-D41</f>
        <v>12539</v>
      </c>
      <c r="BN41" s="564">
        <f>(AO41-AL41)/100</f>
        <v>241.22</v>
      </c>
      <c r="BO41" s="250"/>
      <c r="BP41" s="1" t="s">
        <v>102</v>
      </c>
    </row>
    <row r="42" spans="1:68" ht="15.75">
      <c r="A42" s="19" t="s">
        <v>398</v>
      </c>
      <c r="B42" s="2" t="s">
        <v>101</v>
      </c>
      <c r="C42" s="1" t="s">
        <v>100</v>
      </c>
      <c r="D42" s="3">
        <v>5155</v>
      </c>
      <c r="E42" s="251">
        <v>74644</v>
      </c>
      <c r="F42" s="14">
        <v>290</v>
      </c>
      <c r="G42" s="4">
        <v>6865</v>
      </c>
      <c r="H42" s="252">
        <v>96447</v>
      </c>
      <c r="I42" s="17">
        <v>294</v>
      </c>
      <c r="J42" s="10">
        <v>8621</v>
      </c>
      <c r="K42" s="244">
        <v>116565</v>
      </c>
      <c r="L42" s="16" t="s">
        <v>362</v>
      </c>
      <c r="M42" s="8">
        <v>10387</v>
      </c>
      <c r="N42" s="253">
        <v>138051</v>
      </c>
      <c r="O42" s="15" t="s">
        <v>362</v>
      </c>
      <c r="P42" s="254">
        <v>11688</v>
      </c>
      <c r="Q42" s="255">
        <v>159648</v>
      </c>
      <c r="R42" s="256" t="s">
        <v>275</v>
      </c>
      <c r="S42" s="239">
        <v>12612</v>
      </c>
      <c r="T42" s="180">
        <v>179881</v>
      </c>
      <c r="U42" s="240">
        <v>1</v>
      </c>
      <c r="V42" s="257">
        <v>12720</v>
      </c>
      <c r="W42" s="258">
        <v>185389</v>
      </c>
      <c r="X42" s="259">
        <v>2</v>
      </c>
      <c r="Y42" s="260">
        <v>12720</v>
      </c>
      <c r="Z42" s="261">
        <v>185415</v>
      </c>
      <c r="AA42" s="352">
        <v>2</v>
      </c>
      <c r="AB42" s="393">
        <v>12720</v>
      </c>
      <c r="AC42" s="351">
        <v>185415</v>
      </c>
      <c r="AD42" s="308">
        <v>0</v>
      </c>
      <c r="AE42" s="356">
        <v>13023</v>
      </c>
      <c r="AF42" s="356">
        <v>194846</v>
      </c>
      <c r="AG42" s="366">
        <v>211</v>
      </c>
      <c r="AH42" s="304">
        <v>13976</v>
      </c>
      <c r="AI42" s="358">
        <v>210561</v>
      </c>
      <c r="AJ42" s="307">
        <v>207</v>
      </c>
      <c r="AK42" s="254">
        <v>15158</v>
      </c>
      <c r="AL42" s="432">
        <v>225343</v>
      </c>
      <c r="AM42" s="433">
        <v>201</v>
      </c>
      <c r="AN42" s="558">
        <v>16636</v>
      </c>
      <c r="AO42" s="558">
        <v>240391</v>
      </c>
      <c r="AP42" s="558">
        <v>166</v>
      </c>
      <c r="AQ42" s="4">
        <f>G42-D42</f>
        <v>1710</v>
      </c>
      <c r="AR42" s="412">
        <f>(H42-E42)/100</f>
        <v>218.03</v>
      </c>
      <c r="AS42" s="10">
        <f>J42-G42</f>
        <v>1756</v>
      </c>
      <c r="AT42" s="244">
        <f>(K42-H42)/100</f>
        <v>201.18</v>
      </c>
      <c r="AU42" s="245">
        <f>M42-J42</f>
        <v>1766</v>
      </c>
      <c r="AV42" s="246">
        <f>(N42-K42)/100</f>
        <v>214.86</v>
      </c>
      <c r="AW42" s="247">
        <f>P42-M42</f>
        <v>1301</v>
      </c>
      <c r="AX42" s="248">
        <f>(Q42-N42)/100</f>
        <v>215.97</v>
      </c>
      <c r="AY42" s="239">
        <f>S42-P42</f>
        <v>924</v>
      </c>
      <c r="AZ42" s="414">
        <f>(T42-Q42)/100</f>
        <v>202.33</v>
      </c>
      <c r="BA42" s="417">
        <f>V42-S42</f>
        <v>108</v>
      </c>
      <c r="BB42" s="418">
        <f>(W42-T42)/100</f>
        <v>55.08</v>
      </c>
      <c r="BC42" s="336">
        <f>Y42-V42</f>
        <v>0</v>
      </c>
      <c r="BD42" s="381">
        <f>(Z42-W42)/100</f>
        <v>0.26</v>
      </c>
      <c r="BE42" s="249">
        <f>AB42-Y42</f>
        <v>0</v>
      </c>
      <c r="BF42" s="368">
        <f>(AC42-Z42)/100</f>
        <v>0</v>
      </c>
      <c r="BG42" s="372">
        <f>AE42-AB42</f>
        <v>303</v>
      </c>
      <c r="BH42" s="373">
        <f>(AF42-AC42)/100</f>
        <v>94.31</v>
      </c>
      <c r="BI42" s="378">
        <f>AH42-AE42</f>
        <v>953</v>
      </c>
      <c r="BJ42" s="384">
        <f>(AI42-AF42)/100</f>
        <v>157.15</v>
      </c>
      <c r="BK42" s="437">
        <f>AK42-AH42</f>
        <v>1182</v>
      </c>
      <c r="BL42" s="438">
        <f>(AL42-AI42)/100</f>
        <v>147.82</v>
      </c>
      <c r="BM42" s="563">
        <f>AN42-D42</f>
        <v>11481</v>
      </c>
      <c r="BN42" s="564">
        <f>(AO42-AL42)/100</f>
        <v>150.48</v>
      </c>
      <c r="BO42" s="250"/>
      <c r="BP42" s="1" t="s">
        <v>100</v>
      </c>
    </row>
    <row r="43" spans="1:68" ht="15.75">
      <c r="A43" s="19" t="s">
        <v>399</v>
      </c>
      <c r="B43" s="2" t="s">
        <v>99</v>
      </c>
      <c r="C43" s="1" t="s">
        <v>98</v>
      </c>
      <c r="D43" s="3">
        <v>5484</v>
      </c>
      <c r="E43" s="251">
        <v>114845</v>
      </c>
      <c r="F43" s="14">
        <v>522</v>
      </c>
      <c r="G43" s="4">
        <v>7485</v>
      </c>
      <c r="H43" s="252">
        <v>153777</v>
      </c>
      <c r="I43" s="17">
        <v>522</v>
      </c>
      <c r="J43" s="10">
        <v>9554</v>
      </c>
      <c r="K43" s="244">
        <v>189796</v>
      </c>
      <c r="L43" s="16" t="s">
        <v>400</v>
      </c>
      <c r="M43" s="8">
        <v>11649</v>
      </c>
      <c r="N43" s="253">
        <v>228524</v>
      </c>
      <c r="O43" s="15" t="s">
        <v>401</v>
      </c>
      <c r="P43" s="254">
        <v>13096</v>
      </c>
      <c r="Q43" s="255">
        <v>267344</v>
      </c>
      <c r="R43" s="256" t="s">
        <v>402</v>
      </c>
      <c r="S43" s="239">
        <v>14066</v>
      </c>
      <c r="T43" s="180">
        <v>303531</v>
      </c>
      <c r="U43" s="240">
        <v>1</v>
      </c>
      <c r="V43" s="257">
        <v>14164</v>
      </c>
      <c r="W43" s="258">
        <v>313410</v>
      </c>
      <c r="X43" s="259">
        <v>1</v>
      </c>
      <c r="Y43" s="260">
        <v>14164</v>
      </c>
      <c r="Z43" s="261">
        <v>313455</v>
      </c>
      <c r="AA43" s="352">
        <v>2</v>
      </c>
      <c r="AB43" s="393">
        <v>14164</v>
      </c>
      <c r="AC43" s="351">
        <v>313455</v>
      </c>
      <c r="AD43" s="308">
        <v>0</v>
      </c>
      <c r="AE43" s="356">
        <v>14509</v>
      </c>
      <c r="AF43" s="356">
        <v>330504</v>
      </c>
      <c r="AG43" s="366">
        <v>383</v>
      </c>
      <c r="AH43" s="304">
        <v>15699</v>
      </c>
      <c r="AI43" s="358">
        <v>358872</v>
      </c>
      <c r="AJ43" s="307">
        <v>375</v>
      </c>
      <c r="AK43" s="254">
        <v>17137</v>
      </c>
      <c r="AL43" s="432">
        <v>385515</v>
      </c>
      <c r="AM43" s="433">
        <v>363</v>
      </c>
      <c r="AN43" s="558">
        <v>18895</v>
      </c>
      <c r="AO43" s="558">
        <v>412883</v>
      </c>
      <c r="AP43" s="558">
        <v>376</v>
      </c>
      <c r="AQ43" s="4">
        <f>G43-D43</f>
        <v>2001</v>
      </c>
      <c r="AR43" s="412">
        <f>(H43-E43)/100</f>
        <v>389.32</v>
      </c>
      <c r="AS43" s="10">
        <f>J43-G43</f>
        <v>2069</v>
      </c>
      <c r="AT43" s="244">
        <f>(K43-H43)/100</f>
        <v>360.19</v>
      </c>
      <c r="AU43" s="245">
        <f>M43-J43</f>
        <v>2095</v>
      </c>
      <c r="AV43" s="246">
        <f>(N43-K43)/100</f>
        <v>387.28</v>
      </c>
      <c r="AW43" s="247">
        <f>P43-M43</f>
        <v>1447</v>
      </c>
      <c r="AX43" s="248">
        <f>(Q43-N43)/100</f>
        <v>388.2</v>
      </c>
      <c r="AY43" s="239">
        <f>S43-P43</f>
        <v>970</v>
      </c>
      <c r="AZ43" s="414">
        <f>(T43-Q43)/100</f>
        <v>361.87</v>
      </c>
      <c r="BA43" s="417">
        <f>V43-S43</f>
        <v>98</v>
      </c>
      <c r="BB43" s="418">
        <f>(W43-T43)/100</f>
        <v>98.79</v>
      </c>
      <c r="BC43" s="336">
        <f>Y43-V43</f>
        <v>0</v>
      </c>
      <c r="BD43" s="381">
        <f>(Z43-W43)/100</f>
        <v>0.45</v>
      </c>
      <c r="BE43" s="249">
        <f>AB43-Y43</f>
        <v>0</v>
      </c>
      <c r="BF43" s="368">
        <f>(AC43-Z43)/100</f>
        <v>0</v>
      </c>
      <c r="BG43" s="372">
        <f>AE43-AB43</f>
        <v>345</v>
      </c>
      <c r="BH43" s="373">
        <f>(AF43-AC43)/100</f>
        <v>170.49</v>
      </c>
      <c r="BI43" s="378">
        <f>AH43-AE43</f>
        <v>1190</v>
      </c>
      <c r="BJ43" s="384">
        <f>(AI43-AF43)/100</f>
        <v>283.68</v>
      </c>
      <c r="BK43" s="437">
        <f>AK43-AH43</f>
        <v>1438</v>
      </c>
      <c r="BL43" s="438">
        <f>(AL43-AI43)/100</f>
        <v>266.43</v>
      </c>
      <c r="BM43" s="563">
        <f>AN43-D43</f>
        <v>13411</v>
      </c>
      <c r="BN43" s="564">
        <f>(AO43-AL43)/100</f>
        <v>273.68</v>
      </c>
      <c r="BO43" s="250"/>
      <c r="BP43" s="1" t="s">
        <v>98</v>
      </c>
    </row>
    <row r="44" spans="1:68" ht="15.75">
      <c r="A44" s="19" t="s">
        <v>403</v>
      </c>
      <c r="B44" s="2" t="s">
        <v>97</v>
      </c>
      <c r="C44" s="1" t="s">
        <v>96</v>
      </c>
      <c r="D44" s="3">
        <v>4823</v>
      </c>
      <c r="E44" s="251">
        <v>100544</v>
      </c>
      <c r="F44" s="14">
        <v>392</v>
      </c>
      <c r="G44" s="4">
        <v>6384</v>
      </c>
      <c r="H44" s="252">
        <v>129733</v>
      </c>
      <c r="I44" s="17">
        <v>391</v>
      </c>
      <c r="J44" s="10">
        <v>8016</v>
      </c>
      <c r="K44" s="244">
        <v>156704</v>
      </c>
      <c r="L44" s="16" t="s">
        <v>355</v>
      </c>
      <c r="M44" s="8">
        <v>9624</v>
      </c>
      <c r="N44" s="253">
        <v>185709</v>
      </c>
      <c r="O44" s="15" t="s">
        <v>352</v>
      </c>
      <c r="P44" s="254">
        <v>10745</v>
      </c>
      <c r="Q44" s="255">
        <v>214476</v>
      </c>
      <c r="R44" s="256" t="s">
        <v>374</v>
      </c>
      <c r="S44" s="239">
        <v>11513</v>
      </c>
      <c r="T44" s="180">
        <v>241181</v>
      </c>
      <c r="U44" s="240">
        <v>3</v>
      </c>
      <c r="V44" s="257">
        <v>11591</v>
      </c>
      <c r="W44" s="258">
        <v>248445</v>
      </c>
      <c r="X44" s="259">
        <v>3</v>
      </c>
      <c r="Y44" s="260">
        <v>11591</v>
      </c>
      <c r="Z44" s="261">
        <v>248478</v>
      </c>
      <c r="AA44" s="352">
        <v>2</v>
      </c>
      <c r="AB44" s="393">
        <v>11591</v>
      </c>
      <c r="AC44" s="351">
        <v>248478</v>
      </c>
      <c r="AD44" s="308">
        <v>0</v>
      </c>
      <c r="AE44" s="356">
        <v>11856</v>
      </c>
      <c r="AF44" s="356">
        <v>261051</v>
      </c>
      <c r="AG44" s="366">
        <v>279</v>
      </c>
      <c r="AH44" s="304">
        <v>12751</v>
      </c>
      <c r="AI44" s="358">
        <v>281917</v>
      </c>
      <c r="AJ44" s="307">
        <v>276</v>
      </c>
      <c r="AK44" s="254">
        <v>13863</v>
      </c>
      <c r="AL44" s="432">
        <v>301540</v>
      </c>
      <c r="AM44" s="433">
        <v>269</v>
      </c>
      <c r="AN44" s="558">
        <v>15290</v>
      </c>
      <c r="AO44" s="558">
        <v>321789</v>
      </c>
      <c r="AP44" s="558">
        <v>279</v>
      </c>
      <c r="AQ44" s="4">
        <f>G44-D44</f>
        <v>1561</v>
      </c>
      <c r="AR44" s="412">
        <f>(H44-E44)/100</f>
        <v>291.89</v>
      </c>
      <c r="AS44" s="10">
        <f>J44-G44</f>
        <v>1632</v>
      </c>
      <c r="AT44" s="244">
        <f>(K44-H44)/100</f>
        <v>269.71</v>
      </c>
      <c r="AU44" s="245">
        <f>M44-J44</f>
        <v>1608</v>
      </c>
      <c r="AV44" s="246">
        <f>(N44-K44)/100</f>
        <v>290.05</v>
      </c>
      <c r="AW44" s="247">
        <f>P44-M44</f>
        <v>1121</v>
      </c>
      <c r="AX44" s="248">
        <f>(Q44-N44)/100</f>
        <v>287.67</v>
      </c>
      <c r="AY44" s="239">
        <f>S44-P44</f>
        <v>768</v>
      </c>
      <c r="AZ44" s="414">
        <f>(T44-Q44)/100</f>
        <v>267.05</v>
      </c>
      <c r="BA44" s="417">
        <f>V44-S44</f>
        <v>78</v>
      </c>
      <c r="BB44" s="418">
        <f>(W44-T44)/100</f>
        <v>72.64</v>
      </c>
      <c r="BC44" s="336">
        <f>Y44-V44</f>
        <v>0</v>
      </c>
      <c r="BD44" s="381">
        <f>(Z44-W44)/100</f>
        <v>0.33</v>
      </c>
      <c r="BE44" s="249">
        <f>AB44-Y44</f>
        <v>0</v>
      </c>
      <c r="BF44" s="368">
        <f>(AC44-Z44)/100</f>
        <v>0</v>
      </c>
      <c r="BG44" s="372">
        <f>AE44-AB44</f>
        <v>265</v>
      </c>
      <c r="BH44" s="373">
        <f>(AF44-AC44)/100</f>
        <v>125.73</v>
      </c>
      <c r="BI44" s="378">
        <f>AH44-AE44</f>
        <v>895</v>
      </c>
      <c r="BJ44" s="384">
        <f>(AI44-AF44)/100</f>
        <v>208.66</v>
      </c>
      <c r="BK44" s="437">
        <f>AK44-AH44</f>
        <v>1112</v>
      </c>
      <c r="BL44" s="438">
        <f>(AL44-AI44)/100</f>
        <v>196.23</v>
      </c>
      <c r="BM44" s="563">
        <f>AN44-D44</f>
        <v>10467</v>
      </c>
      <c r="BN44" s="564">
        <f>(AO44-AL44)/100</f>
        <v>202.49</v>
      </c>
      <c r="BO44" s="250"/>
      <c r="BP44" s="1" t="s">
        <v>96</v>
      </c>
    </row>
    <row r="45" spans="1:68" ht="15.75">
      <c r="A45" s="19" t="s">
        <v>404</v>
      </c>
      <c r="B45" s="2" t="s">
        <v>95</v>
      </c>
      <c r="C45" s="1" t="s">
        <v>94</v>
      </c>
      <c r="D45" s="3">
        <v>4710</v>
      </c>
      <c r="E45" s="251">
        <v>69338</v>
      </c>
      <c r="F45" s="14">
        <v>264</v>
      </c>
      <c r="G45" s="4">
        <v>6458</v>
      </c>
      <c r="H45" s="252">
        <v>89396</v>
      </c>
      <c r="I45" s="17">
        <v>268</v>
      </c>
      <c r="J45" s="10">
        <v>8274</v>
      </c>
      <c r="K45" s="244">
        <v>107917</v>
      </c>
      <c r="L45" s="16" t="s">
        <v>405</v>
      </c>
      <c r="M45" s="8">
        <v>10115</v>
      </c>
      <c r="N45" s="253">
        <v>127863</v>
      </c>
      <c r="O45" s="15" t="s">
        <v>406</v>
      </c>
      <c r="P45" s="254">
        <v>11430</v>
      </c>
      <c r="Q45" s="255">
        <v>147563</v>
      </c>
      <c r="R45" s="256" t="s">
        <v>407</v>
      </c>
      <c r="S45" s="239">
        <v>12316</v>
      </c>
      <c r="T45" s="180">
        <v>165826</v>
      </c>
      <c r="U45" s="240">
        <v>1</v>
      </c>
      <c r="V45" s="257">
        <v>12407</v>
      </c>
      <c r="W45" s="258">
        <v>170798</v>
      </c>
      <c r="X45" s="259">
        <v>2</v>
      </c>
      <c r="Y45" s="260">
        <v>12407</v>
      </c>
      <c r="Z45" s="261">
        <v>170823</v>
      </c>
      <c r="AA45" s="352">
        <v>1</v>
      </c>
      <c r="AB45" s="393">
        <v>12407</v>
      </c>
      <c r="AC45" s="351">
        <v>170823</v>
      </c>
      <c r="AD45" s="308">
        <v>0</v>
      </c>
      <c r="AE45" s="356">
        <v>12693</v>
      </c>
      <c r="AF45" s="356">
        <v>179291</v>
      </c>
      <c r="AG45" s="366">
        <v>188</v>
      </c>
      <c r="AH45" s="304">
        <v>13658</v>
      </c>
      <c r="AI45" s="358">
        <v>193419</v>
      </c>
      <c r="AJ45" s="307">
        <v>187</v>
      </c>
      <c r="AK45" s="254">
        <v>14849</v>
      </c>
      <c r="AL45" s="432">
        <v>206729</v>
      </c>
      <c r="AM45" s="433">
        <v>183</v>
      </c>
      <c r="AN45" s="558">
        <v>16328</v>
      </c>
      <c r="AO45" s="558">
        <v>220470</v>
      </c>
      <c r="AP45" s="558">
        <v>188</v>
      </c>
      <c r="AQ45" s="4">
        <f>G45-D45</f>
        <v>1748</v>
      </c>
      <c r="AR45" s="412">
        <f>(H45-E45)/100</f>
        <v>200.58</v>
      </c>
      <c r="AS45" s="10">
        <f>J45-G45</f>
        <v>1816</v>
      </c>
      <c r="AT45" s="244">
        <f>(K45-H45)/100</f>
        <v>185.21</v>
      </c>
      <c r="AU45" s="245">
        <f>M45-J45</f>
        <v>1841</v>
      </c>
      <c r="AV45" s="246">
        <f>(N45-K45)/100</f>
        <v>199.46</v>
      </c>
      <c r="AW45" s="247">
        <f>P45-M45</f>
        <v>1315</v>
      </c>
      <c r="AX45" s="248">
        <f>(Q45-N45)/100</f>
        <v>197</v>
      </c>
      <c r="AY45" s="239">
        <f>S45-P45</f>
        <v>886</v>
      </c>
      <c r="AZ45" s="414">
        <f>(T45-Q45)/100</f>
        <v>182.63</v>
      </c>
      <c r="BA45" s="417">
        <f>V45-S45</f>
        <v>91</v>
      </c>
      <c r="BB45" s="418">
        <f>(W45-T45)/100</f>
        <v>49.72</v>
      </c>
      <c r="BC45" s="336">
        <f>Y45-V45</f>
        <v>0</v>
      </c>
      <c r="BD45" s="381">
        <f>(Z45-W45)/100</f>
        <v>0.25</v>
      </c>
      <c r="BE45" s="249">
        <f>AB45-Y45</f>
        <v>0</v>
      </c>
      <c r="BF45" s="368">
        <f>(AC45-Z45)/100</f>
        <v>0</v>
      </c>
      <c r="BG45" s="372">
        <f>AE45-AB45</f>
        <v>286</v>
      </c>
      <c r="BH45" s="373">
        <f>(AF45-AC45)/100</f>
        <v>84.68</v>
      </c>
      <c r="BI45" s="378">
        <f>AH45-AE45</f>
        <v>965</v>
      </c>
      <c r="BJ45" s="384">
        <f>(AI45-AF45)/100</f>
        <v>141.28</v>
      </c>
      <c r="BK45" s="437">
        <f>AK45-AH45</f>
        <v>1191</v>
      </c>
      <c r="BL45" s="438">
        <f>(AL45-AI45)/100</f>
        <v>133.1</v>
      </c>
      <c r="BM45" s="563">
        <f>AN45-D45</f>
        <v>11618</v>
      </c>
      <c r="BN45" s="564">
        <f>(AO45-AL45)/100</f>
        <v>137.41</v>
      </c>
      <c r="BO45" s="250"/>
      <c r="BP45" s="1" t="s">
        <v>94</v>
      </c>
    </row>
    <row r="46" spans="1:68" ht="15.75">
      <c r="A46" s="19" t="s">
        <v>408</v>
      </c>
      <c r="B46" s="2" t="s">
        <v>93</v>
      </c>
      <c r="C46" s="1" t="s">
        <v>92</v>
      </c>
      <c r="D46" s="3">
        <v>4201</v>
      </c>
      <c r="E46" s="251">
        <v>59501</v>
      </c>
      <c r="F46" s="14">
        <v>200</v>
      </c>
      <c r="G46" s="4">
        <v>5566</v>
      </c>
      <c r="H46" s="252">
        <v>74565</v>
      </c>
      <c r="I46" s="17">
        <v>232</v>
      </c>
      <c r="J46" s="10">
        <v>7017</v>
      </c>
      <c r="K46" s="244">
        <v>88971</v>
      </c>
      <c r="L46" s="16" t="s">
        <v>409</v>
      </c>
      <c r="M46" s="8">
        <v>8450</v>
      </c>
      <c r="N46" s="253">
        <v>103947</v>
      </c>
      <c r="O46" s="15" t="s">
        <v>410</v>
      </c>
      <c r="P46" s="254">
        <v>9474</v>
      </c>
      <c r="Q46" s="255">
        <v>118957</v>
      </c>
      <c r="R46" s="256" t="s">
        <v>411</v>
      </c>
      <c r="S46" s="239">
        <v>10157</v>
      </c>
      <c r="T46" s="180">
        <v>132954</v>
      </c>
      <c r="U46" s="240">
        <v>1</v>
      </c>
      <c r="V46" s="257">
        <v>10229</v>
      </c>
      <c r="W46" s="258">
        <v>136807</v>
      </c>
      <c r="X46" s="259">
        <v>2</v>
      </c>
      <c r="Y46" s="260">
        <v>10229</v>
      </c>
      <c r="Z46" s="261">
        <v>136825</v>
      </c>
      <c r="AA46" s="352">
        <v>1</v>
      </c>
      <c r="AB46" s="393">
        <v>10229</v>
      </c>
      <c r="AC46" s="351">
        <v>136825</v>
      </c>
      <c r="AD46" s="308">
        <v>0</v>
      </c>
      <c r="AE46" s="356">
        <v>10450</v>
      </c>
      <c r="AF46" s="356">
        <v>143434</v>
      </c>
      <c r="AG46" s="366">
        <v>147</v>
      </c>
      <c r="AH46" s="304">
        <v>11194</v>
      </c>
      <c r="AI46" s="358">
        <v>154346</v>
      </c>
      <c r="AJ46" s="307">
        <v>145</v>
      </c>
      <c r="AK46" s="254">
        <v>12191</v>
      </c>
      <c r="AL46" s="432">
        <v>165132</v>
      </c>
      <c r="AM46" s="433">
        <v>174</v>
      </c>
      <c r="AN46" s="558">
        <v>13582</v>
      </c>
      <c r="AO46" s="558">
        <v>178309</v>
      </c>
      <c r="AP46" s="558">
        <v>169</v>
      </c>
      <c r="AQ46" s="4">
        <f>G46-D46</f>
        <v>1365</v>
      </c>
      <c r="AR46" s="412">
        <f>(H46-E46)/100</f>
        <v>150.64</v>
      </c>
      <c r="AS46" s="10">
        <f>J46-G46</f>
        <v>1451</v>
      </c>
      <c r="AT46" s="244">
        <f>(K46-H46)/100</f>
        <v>144.06</v>
      </c>
      <c r="AU46" s="245">
        <f>M46-J46</f>
        <v>1433</v>
      </c>
      <c r="AV46" s="246">
        <f>(N46-K46)/100</f>
        <v>149.76</v>
      </c>
      <c r="AW46" s="247">
        <f>P46-M46</f>
        <v>1024</v>
      </c>
      <c r="AX46" s="248">
        <f>(Q46-N46)/100</f>
        <v>150.1</v>
      </c>
      <c r="AY46" s="239">
        <f>S46-P46</f>
        <v>683</v>
      </c>
      <c r="AZ46" s="414">
        <f>(T46-Q46)/100</f>
        <v>139.97</v>
      </c>
      <c r="BA46" s="417">
        <f>V46-S46</f>
        <v>72</v>
      </c>
      <c r="BB46" s="418">
        <f>(W46-T46)/100</f>
        <v>38.53</v>
      </c>
      <c r="BC46" s="336">
        <f>Y46-V46</f>
        <v>0</v>
      </c>
      <c r="BD46" s="381">
        <f>(Z46-W46)/100</f>
        <v>0.18</v>
      </c>
      <c r="BE46" s="249">
        <f>AB46-Y46</f>
        <v>0</v>
      </c>
      <c r="BF46" s="368">
        <f>(AC46-Z46)/100</f>
        <v>0</v>
      </c>
      <c r="BG46" s="372">
        <f>AE46-AB46</f>
        <v>221</v>
      </c>
      <c r="BH46" s="373">
        <f>(AF46-AC46)/100</f>
        <v>66.09</v>
      </c>
      <c r="BI46" s="378">
        <f>AH46-AE46</f>
        <v>744</v>
      </c>
      <c r="BJ46" s="384">
        <f>(AI46-AF46)/100</f>
        <v>109.12</v>
      </c>
      <c r="BK46" s="437">
        <f>AK46-AH46</f>
        <v>997</v>
      </c>
      <c r="BL46" s="438">
        <f>(AL46-AI46)/100</f>
        <v>107.86</v>
      </c>
      <c r="BM46" s="563">
        <f>AN46-D46</f>
        <v>9381</v>
      </c>
      <c r="BN46" s="564">
        <f>(AO46-AL46)/100</f>
        <v>131.77</v>
      </c>
      <c r="BO46" s="250"/>
      <c r="BP46" s="1" t="s">
        <v>92</v>
      </c>
    </row>
    <row r="47" spans="1:68" ht="15.75">
      <c r="A47" s="19" t="s">
        <v>412</v>
      </c>
      <c r="B47" s="2" t="s">
        <v>91</v>
      </c>
      <c r="C47" s="1" t="s">
        <v>90</v>
      </c>
      <c r="D47" s="3">
        <v>4916</v>
      </c>
      <c r="E47" s="251">
        <v>59734</v>
      </c>
      <c r="F47" s="14">
        <v>248</v>
      </c>
      <c r="G47" s="4">
        <v>6641</v>
      </c>
      <c r="H47" s="252">
        <v>78249</v>
      </c>
      <c r="I47" s="17">
        <v>243</v>
      </c>
      <c r="J47" s="10">
        <v>8360</v>
      </c>
      <c r="K47" s="244">
        <v>95404</v>
      </c>
      <c r="L47" s="16" t="s">
        <v>413</v>
      </c>
      <c r="M47" s="8">
        <v>10135</v>
      </c>
      <c r="N47" s="253">
        <v>114080</v>
      </c>
      <c r="O47" s="15" t="s">
        <v>414</v>
      </c>
      <c r="P47" s="254">
        <v>11445</v>
      </c>
      <c r="Q47" s="255">
        <v>132756</v>
      </c>
      <c r="R47" s="256" t="s">
        <v>415</v>
      </c>
      <c r="S47" s="239">
        <v>12329</v>
      </c>
      <c r="T47" s="180">
        <v>150251</v>
      </c>
      <c r="U47" s="240">
        <v>1</v>
      </c>
      <c r="V47" s="257">
        <v>12416</v>
      </c>
      <c r="W47" s="258">
        <v>154979</v>
      </c>
      <c r="X47" s="259">
        <v>3</v>
      </c>
      <c r="Y47" s="260">
        <v>12417</v>
      </c>
      <c r="Z47" s="261">
        <v>155004</v>
      </c>
      <c r="AA47" s="352">
        <v>2</v>
      </c>
      <c r="AB47" s="393">
        <v>12417</v>
      </c>
      <c r="AC47" s="351">
        <v>155004</v>
      </c>
      <c r="AD47" s="308">
        <v>0</v>
      </c>
      <c r="AE47" s="356">
        <v>12713</v>
      </c>
      <c r="AF47" s="356">
        <v>163020</v>
      </c>
      <c r="AG47" s="366">
        <v>179</v>
      </c>
      <c r="AH47" s="304">
        <v>13642</v>
      </c>
      <c r="AI47" s="358">
        <v>176355</v>
      </c>
      <c r="AJ47" s="307">
        <v>180</v>
      </c>
      <c r="AK47" s="254">
        <v>14795</v>
      </c>
      <c r="AL47" s="432">
        <v>189183</v>
      </c>
      <c r="AM47" s="433">
        <v>176</v>
      </c>
      <c r="AN47" s="558">
        <v>16222</v>
      </c>
      <c r="AO47" s="558">
        <v>202506</v>
      </c>
      <c r="AP47" s="558">
        <v>180</v>
      </c>
      <c r="AQ47" s="4">
        <f>G47-D47</f>
        <v>1725</v>
      </c>
      <c r="AR47" s="412">
        <f>(H47-E47)/100</f>
        <v>185.15</v>
      </c>
      <c r="AS47" s="10">
        <f>J47-G47</f>
        <v>1719</v>
      </c>
      <c r="AT47" s="244">
        <f>(K47-H47)/100</f>
        <v>171.55</v>
      </c>
      <c r="AU47" s="245">
        <f>M47-J47</f>
        <v>1775</v>
      </c>
      <c r="AV47" s="246">
        <f>(N47-K47)/100</f>
        <v>186.76</v>
      </c>
      <c r="AW47" s="247">
        <f>P47-M47</f>
        <v>1310</v>
      </c>
      <c r="AX47" s="248">
        <f>(Q47-N47)/100</f>
        <v>186.76</v>
      </c>
      <c r="AY47" s="239">
        <f>S47-P47</f>
        <v>884</v>
      </c>
      <c r="AZ47" s="414">
        <f>(T47-Q47)/100</f>
        <v>174.95</v>
      </c>
      <c r="BA47" s="417">
        <f>V47-S47</f>
        <v>87</v>
      </c>
      <c r="BB47" s="418">
        <f>(W47-T47)/100</f>
        <v>47.28</v>
      </c>
      <c r="BC47" s="336">
        <f>Y47-V47</f>
        <v>1</v>
      </c>
      <c r="BD47" s="381">
        <f>(Z47-W47)/100</f>
        <v>0.25</v>
      </c>
      <c r="BE47" s="249">
        <f>AB47-Y47</f>
        <v>0</v>
      </c>
      <c r="BF47" s="368">
        <f>(AC47-Z47)/100</f>
        <v>0</v>
      </c>
      <c r="BG47" s="372">
        <f>AE47-AB47</f>
        <v>296</v>
      </c>
      <c r="BH47" s="373">
        <f>(AF47-AC47)/100</f>
        <v>80.16</v>
      </c>
      <c r="BI47" s="378">
        <f>AH47-AE47</f>
        <v>929</v>
      </c>
      <c r="BJ47" s="384">
        <f>(AI47-AF47)/100</f>
        <v>133.35</v>
      </c>
      <c r="BK47" s="437">
        <f>AK47-AH47</f>
        <v>1153</v>
      </c>
      <c r="BL47" s="438">
        <f>(AL47-AI47)/100</f>
        <v>128.28</v>
      </c>
      <c r="BM47" s="563">
        <f>AN47-D47</f>
        <v>11306</v>
      </c>
      <c r="BN47" s="564">
        <f>(AO47-AL47)/100</f>
        <v>133.23</v>
      </c>
      <c r="BO47" s="250"/>
      <c r="BP47" s="1" t="s">
        <v>90</v>
      </c>
    </row>
    <row r="48" spans="1:68" ht="15.75">
      <c r="A48" s="19" t="s">
        <v>416</v>
      </c>
      <c r="B48" s="2" t="s">
        <v>89</v>
      </c>
      <c r="C48" s="1" t="s">
        <v>88</v>
      </c>
      <c r="D48" s="3">
        <v>4057</v>
      </c>
      <c r="E48" s="251">
        <v>106470</v>
      </c>
      <c r="F48" s="14">
        <v>418</v>
      </c>
      <c r="G48" s="4">
        <v>5570</v>
      </c>
      <c r="H48" s="252">
        <v>137562</v>
      </c>
      <c r="I48" s="17">
        <v>415</v>
      </c>
      <c r="J48" s="10">
        <v>7032</v>
      </c>
      <c r="K48" s="244">
        <v>166414</v>
      </c>
      <c r="L48" s="16" t="s">
        <v>417</v>
      </c>
      <c r="M48" s="8">
        <v>8528</v>
      </c>
      <c r="N48" s="253">
        <v>197154</v>
      </c>
      <c r="O48" s="15" t="s">
        <v>418</v>
      </c>
      <c r="P48" s="254">
        <v>9566</v>
      </c>
      <c r="Q48" s="255">
        <v>227323</v>
      </c>
      <c r="R48" s="256" t="s">
        <v>419</v>
      </c>
      <c r="S48" s="239">
        <v>10207</v>
      </c>
      <c r="T48" s="180">
        <v>255139</v>
      </c>
      <c r="U48" s="240">
        <v>1</v>
      </c>
      <c r="V48" s="257">
        <v>10272</v>
      </c>
      <c r="W48" s="258">
        <v>262830</v>
      </c>
      <c r="X48" s="259">
        <v>2</v>
      </c>
      <c r="Y48" s="260">
        <v>10272</v>
      </c>
      <c r="Z48" s="261">
        <v>262867</v>
      </c>
      <c r="AA48" s="352">
        <v>2</v>
      </c>
      <c r="AB48" s="393">
        <v>10272</v>
      </c>
      <c r="AC48" s="351">
        <v>262867</v>
      </c>
      <c r="AD48" s="308">
        <v>0</v>
      </c>
      <c r="AE48" s="356">
        <v>10529</v>
      </c>
      <c r="AF48" s="356">
        <v>276288</v>
      </c>
      <c r="AG48" s="366">
        <v>300</v>
      </c>
      <c r="AH48" s="304">
        <v>11325</v>
      </c>
      <c r="AI48" s="358">
        <v>298227</v>
      </c>
      <c r="AJ48" s="307">
        <v>287</v>
      </c>
      <c r="AK48" s="254">
        <v>12360</v>
      </c>
      <c r="AL48" s="432">
        <v>319021</v>
      </c>
      <c r="AM48" s="433">
        <v>285</v>
      </c>
      <c r="AN48" s="558">
        <v>13654</v>
      </c>
      <c r="AO48" s="558">
        <v>340570</v>
      </c>
      <c r="AP48" s="558">
        <v>298</v>
      </c>
      <c r="AQ48" s="4">
        <f>G48-D48</f>
        <v>1513</v>
      </c>
      <c r="AR48" s="412">
        <f>(H48-E48)/100</f>
        <v>310.92</v>
      </c>
      <c r="AS48" s="10">
        <f>J48-G48</f>
        <v>1462</v>
      </c>
      <c r="AT48" s="244">
        <f>(K48-H48)/100</f>
        <v>288.52</v>
      </c>
      <c r="AU48" s="245">
        <f>M48-J48</f>
        <v>1496</v>
      </c>
      <c r="AV48" s="246">
        <f>(N48-K48)/100</f>
        <v>307.4</v>
      </c>
      <c r="AW48" s="247">
        <f>P48-M48</f>
        <v>1038</v>
      </c>
      <c r="AX48" s="248">
        <f>(Q48-N48)/100</f>
        <v>301.69</v>
      </c>
      <c r="AY48" s="239">
        <f>S48-P48</f>
        <v>641</v>
      </c>
      <c r="AZ48" s="414">
        <f>(T48-Q48)/100</f>
        <v>278.16</v>
      </c>
      <c r="BA48" s="417">
        <f>V48-S48</f>
        <v>65</v>
      </c>
      <c r="BB48" s="418">
        <f>(W48-T48)/100</f>
        <v>76.91</v>
      </c>
      <c r="BC48" s="336">
        <f>Y48-V48</f>
        <v>0</v>
      </c>
      <c r="BD48" s="381">
        <f>(Z48-W48)/100</f>
        <v>0.37</v>
      </c>
      <c r="BE48" s="249">
        <f>AB48-Y48</f>
        <v>0</v>
      </c>
      <c r="BF48" s="368">
        <f>(AC48-Z48)/100</f>
        <v>0</v>
      </c>
      <c r="BG48" s="372">
        <f>AE48-AB48</f>
        <v>257</v>
      </c>
      <c r="BH48" s="373">
        <f>(AF48-AC48)/100</f>
        <v>134.21</v>
      </c>
      <c r="BI48" s="378">
        <f>AH48-AE48</f>
        <v>796</v>
      </c>
      <c r="BJ48" s="384">
        <f>(AI48-AF48)/100</f>
        <v>219.39</v>
      </c>
      <c r="BK48" s="437">
        <f>AK48-AH48</f>
        <v>1035</v>
      </c>
      <c r="BL48" s="438">
        <f>(AL48-AI48)/100</f>
        <v>207.94</v>
      </c>
      <c r="BM48" s="563">
        <f>AN48-D48</f>
        <v>9597</v>
      </c>
      <c r="BN48" s="564">
        <f>(AO48-AL48)/100</f>
        <v>215.49</v>
      </c>
      <c r="BO48" s="250"/>
      <c r="BP48" s="1" t="s">
        <v>88</v>
      </c>
    </row>
    <row r="49" spans="1:68" ht="15.75">
      <c r="A49" s="19" t="s">
        <v>420</v>
      </c>
      <c r="B49" s="2" t="s">
        <v>87</v>
      </c>
      <c r="C49" s="1" t="s">
        <v>86</v>
      </c>
      <c r="D49" s="3">
        <v>4889</v>
      </c>
      <c r="E49" s="251">
        <v>74724</v>
      </c>
      <c r="F49" s="14">
        <v>297</v>
      </c>
      <c r="G49" s="4">
        <v>6551</v>
      </c>
      <c r="H49" s="252">
        <v>96473</v>
      </c>
      <c r="I49" s="17">
        <v>291</v>
      </c>
      <c r="J49" s="10">
        <v>8232</v>
      </c>
      <c r="K49" s="244">
        <v>116490</v>
      </c>
      <c r="L49" s="16" t="s">
        <v>421</v>
      </c>
      <c r="M49" s="8">
        <v>9821</v>
      </c>
      <c r="N49" s="253">
        <v>137465</v>
      </c>
      <c r="O49" s="15" t="s">
        <v>422</v>
      </c>
      <c r="P49" s="254">
        <v>10838</v>
      </c>
      <c r="Q49" s="255">
        <v>158155</v>
      </c>
      <c r="R49" s="256" t="s">
        <v>423</v>
      </c>
      <c r="S49" s="239">
        <v>11599</v>
      </c>
      <c r="T49" s="180">
        <v>177527</v>
      </c>
      <c r="U49" s="240">
        <v>3</v>
      </c>
      <c r="V49" s="257">
        <v>11677</v>
      </c>
      <c r="W49" s="258">
        <v>182842</v>
      </c>
      <c r="X49" s="259">
        <v>3</v>
      </c>
      <c r="Y49" s="260">
        <v>11677</v>
      </c>
      <c r="Z49" s="261">
        <v>182866</v>
      </c>
      <c r="AA49" s="352">
        <v>2</v>
      </c>
      <c r="AB49" s="393">
        <v>11677</v>
      </c>
      <c r="AC49" s="351">
        <v>182866</v>
      </c>
      <c r="AD49" s="308">
        <v>0</v>
      </c>
      <c r="AE49" s="356">
        <v>11945</v>
      </c>
      <c r="AF49" s="356">
        <v>191989</v>
      </c>
      <c r="AG49" s="366">
        <v>203</v>
      </c>
      <c r="AH49" s="304">
        <v>12831</v>
      </c>
      <c r="AI49" s="358">
        <v>207283</v>
      </c>
      <c r="AJ49" s="307">
        <v>205</v>
      </c>
      <c r="AK49" s="254">
        <v>14022</v>
      </c>
      <c r="AL49" s="432">
        <v>221767</v>
      </c>
      <c r="AM49" s="433">
        <v>201</v>
      </c>
      <c r="AN49" s="558">
        <v>15487</v>
      </c>
      <c r="AO49" s="558">
        <v>236777</v>
      </c>
      <c r="AP49" s="558">
        <v>203</v>
      </c>
      <c r="AQ49" s="4">
        <f>G49-D49</f>
        <v>1662</v>
      </c>
      <c r="AR49" s="412">
        <f>(H49-E49)/100</f>
        <v>217.49</v>
      </c>
      <c r="AS49" s="10">
        <f>J49-G49</f>
        <v>1681</v>
      </c>
      <c r="AT49" s="244">
        <f>(K49-H49)/100</f>
        <v>200.17</v>
      </c>
      <c r="AU49" s="245">
        <f>M49-J49</f>
        <v>1589</v>
      </c>
      <c r="AV49" s="246">
        <f>(N49-K49)/100</f>
        <v>209.75</v>
      </c>
      <c r="AW49" s="247">
        <f>P49-M49</f>
        <v>1017</v>
      </c>
      <c r="AX49" s="248">
        <f>(Q49-N49)/100</f>
        <v>206.9</v>
      </c>
      <c r="AY49" s="239">
        <f>S49-P49</f>
        <v>761</v>
      </c>
      <c r="AZ49" s="414">
        <f>(T49-Q49)/100</f>
        <v>193.72</v>
      </c>
      <c r="BA49" s="417">
        <f>V49-S49</f>
        <v>78</v>
      </c>
      <c r="BB49" s="418">
        <f>(W49-T49)/100</f>
        <v>53.15</v>
      </c>
      <c r="BC49" s="336">
        <f>Y49-V49</f>
        <v>0</v>
      </c>
      <c r="BD49" s="381">
        <f>(Z49-W49)/100</f>
        <v>0.24</v>
      </c>
      <c r="BE49" s="249">
        <f>AB49-Y49</f>
        <v>0</v>
      </c>
      <c r="BF49" s="368">
        <f>(AC49-Z49)/100</f>
        <v>0</v>
      </c>
      <c r="BG49" s="372">
        <f>AE49-AB49</f>
        <v>268</v>
      </c>
      <c r="BH49" s="373">
        <f>(AF49-AC49)/100</f>
        <v>91.23</v>
      </c>
      <c r="BI49" s="378">
        <f>AH49-AE49</f>
        <v>886</v>
      </c>
      <c r="BJ49" s="384">
        <f>(AI49-AF49)/100</f>
        <v>152.94</v>
      </c>
      <c r="BK49" s="437">
        <f>AK49-AH49</f>
        <v>1191</v>
      </c>
      <c r="BL49" s="438">
        <f>(AL49-AI49)/100</f>
        <v>144.84</v>
      </c>
      <c r="BM49" s="563">
        <f>AN49-D49</f>
        <v>10598</v>
      </c>
      <c r="BN49" s="564">
        <f>(AO49-AL49)/100</f>
        <v>150.1</v>
      </c>
      <c r="BO49" s="250"/>
      <c r="BP49" s="1" t="s">
        <v>86</v>
      </c>
    </row>
    <row r="50" spans="1:68" ht="15.75">
      <c r="A50" s="19" t="s">
        <v>424</v>
      </c>
      <c r="B50" s="2" t="s">
        <v>85</v>
      </c>
      <c r="C50" s="1" t="s">
        <v>84</v>
      </c>
      <c r="D50" s="3">
        <v>4681</v>
      </c>
      <c r="E50" s="251">
        <v>67395</v>
      </c>
      <c r="F50" s="14">
        <v>264</v>
      </c>
      <c r="G50" s="4">
        <v>6261</v>
      </c>
      <c r="H50" s="252">
        <v>86785</v>
      </c>
      <c r="I50" s="17">
        <v>251</v>
      </c>
      <c r="J50" s="10">
        <v>7848</v>
      </c>
      <c r="K50" s="244">
        <v>104578</v>
      </c>
      <c r="L50" s="16" t="s">
        <v>415</v>
      </c>
      <c r="M50" s="8">
        <v>9426</v>
      </c>
      <c r="N50" s="253">
        <v>124232</v>
      </c>
      <c r="O50" s="15" t="s">
        <v>425</v>
      </c>
      <c r="P50" s="254">
        <v>10633</v>
      </c>
      <c r="Q50" s="255">
        <v>143491</v>
      </c>
      <c r="R50" s="256" t="s">
        <v>426</v>
      </c>
      <c r="S50" s="239">
        <v>11453</v>
      </c>
      <c r="T50" s="180">
        <v>161273</v>
      </c>
      <c r="U50" s="240">
        <v>3</v>
      </c>
      <c r="V50" s="257">
        <v>11547</v>
      </c>
      <c r="W50" s="258">
        <v>166143</v>
      </c>
      <c r="X50" s="259">
        <v>2</v>
      </c>
      <c r="Y50" s="260">
        <v>11547</v>
      </c>
      <c r="Z50" s="261">
        <v>166166</v>
      </c>
      <c r="AA50" s="352">
        <v>2</v>
      </c>
      <c r="AB50" s="393">
        <v>11547</v>
      </c>
      <c r="AC50" s="351">
        <v>166166</v>
      </c>
      <c r="AD50" s="308">
        <v>0</v>
      </c>
      <c r="AE50" s="356">
        <v>11845</v>
      </c>
      <c r="AF50" s="356">
        <v>174612</v>
      </c>
      <c r="AG50" s="366">
        <v>187</v>
      </c>
      <c r="AH50" s="304">
        <v>12736</v>
      </c>
      <c r="AI50" s="358">
        <v>188285</v>
      </c>
      <c r="AJ50" s="307">
        <v>182</v>
      </c>
      <c r="AK50" s="254">
        <v>13807</v>
      </c>
      <c r="AL50" s="432">
        <v>201018</v>
      </c>
      <c r="AM50" s="433">
        <v>178</v>
      </c>
      <c r="AN50" s="558">
        <v>15173</v>
      </c>
      <c r="AO50" s="558">
        <v>214237</v>
      </c>
      <c r="AP50" s="558">
        <v>184</v>
      </c>
      <c r="AQ50" s="4">
        <f>G50-D50</f>
        <v>1580</v>
      </c>
      <c r="AR50" s="412">
        <f>(H50-E50)/100</f>
        <v>193.9</v>
      </c>
      <c r="AS50" s="10">
        <f>J50-G50</f>
        <v>1587</v>
      </c>
      <c r="AT50" s="244">
        <f>(K50-H50)/100</f>
        <v>177.93</v>
      </c>
      <c r="AU50" s="245">
        <f>M50-J50</f>
        <v>1578</v>
      </c>
      <c r="AV50" s="246">
        <f>(N50-K50)/100</f>
        <v>196.54</v>
      </c>
      <c r="AW50" s="247">
        <f>P50-M50</f>
        <v>1207</v>
      </c>
      <c r="AX50" s="248">
        <f>(Q50-N50)/100</f>
        <v>192.59</v>
      </c>
      <c r="AY50" s="239">
        <f>S50-P50</f>
        <v>820</v>
      </c>
      <c r="AZ50" s="414">
        <f>(T50-Q50)/100</f>
        <v>177.82</v>
      </c>
      <c r="BA50" s="417">
        <f>V50-S50</f>
        <v>94</v>
      </c>
      <c r="BB50" s="418">
        <f>(W50-T50)/100</f>
        <v>48.7</v>
      </c>
      <c r="BC50" s="336">
        <f>Y50-V50</f>
        <v>0</v>
      </c>
      <c r="BD50" s="381">
        <f>(Z50-W50)/100</f>
        <v>0.23</v>
      </c>
      <c r="BE50" s="249">
        <f>AB50-Y50</f>
        <v>0</v>
      </c>
      <c r="BF50" s="368">
        <f>(AC50-Z50)/100</f>
        <v>0</v>
      </c>
      <c r="BG50" s="372">
        <f>AE50-AB50</f>
        <v>298</v>
      </c>
      <c r="BH50" s="373">
        <f>(AF50-AC50)/100</f>
        <v>84.46</v>
      </c>
      <c r="BI50" s="378">
        <f>AH50-AE50</f>
        <v>891</v>
      </c>
      <c r="BJ50" s="384">
        <f>(AI50-AF50)/100</f>
        <v>136.73</v>
      </c>
      <c r="BK50" s="437">
        <f>AK50-AH50</f>
        <v>1071</v>
      </c>
      <c r="BL50" s="438">
        <f>(AL50-AI50)/100</f>
        <v>127.33</v>
      </c>
      <c r="BM50" s="563">
        <f>AN50-D50</f>
        <v>10492</v>
      </c>
      <c r="BN50" s="564">
        <f>(AO50-AL50)/100</f>
        <v>132.19</v>
      </c>
      <c r="BO50" s="250"/>
      <c r="BP50" s="1" t="s">
        <v>84</v>
      </c>
    </row>
    <row r="51" spans="1:68" ht="15.75">
      <c r="A51" s="19" t="s">
        <v>427</v>
      </c>
      <c r="B51" s="2" t="s">
        <v>83</v>
      </c>
      <c r="C51" s="1" t="s">
        <v>82</v>
      </c>
      <c r="D51" s="3">
        <v>3044</v>
      </c>
      <c r="E51" s="251">
        <v>51306</v>
      </c>
      <c r="F51" s="14">
        <v>180</v>
      </c>
      <c r="G51" s="4">
        <v>4168</v>
      </c>
      <c r="H51" s="252">
        <v>66941</v>
      </c>
      <c r="I51" s="17">
        <v>215</v>
      </c>
      <c r="J51" s="10">
        <v>5262</v>
      </c>
      <c r="K51" s="244">
        <v>80802</v>
      </c>
      <c r="L51" s="16" t="s">
        <v>428</v>
      </c>
      <c r="M51" s="8">
        <v>6327</v>
      </c>
      <c r="N51" s="253">
        <v>95743</v>
      </c>
      <c r="O51" s="15" t="s">
        <v>429</v>
      </c>
      <c r="P51" s="254">
        <v>6997</v>
      </c>
      <c r="Q51" s="255">
        <v>108706</v>
      </c>
      <c r="R51" s="256" t="s">
        <v>411</v>
      </c>
      <c r="S51" s="239">
        <v>7421</v>
      </c>
      <c r="T51" s="180">
        <v>121061</v>
      </c>
      <c r="U51" s="240">
        <v>1</v>
      </c>
      <c r="V51" s="257">
        <v>7448</v>
      </c>
      <c r="W51" s="258">
        <v>124420</v>
      </c>
      <c r="X51" s="259">
        <v>2</v>
      </c>
      <c r="Y51" s="260">
        <v>7448</v>
      </c>
      <c r="Z51" s="261">
        <v>124434</v>
      </c>
      <c r="AA51" s="352">
        <v>1</v>
      </c>
      <c r="AB51" s="393">
        <v>7448</v>
      </c>
      <c r="AC51" s="351">
        <v>124434</v>
      </c>
      <c r="AD51" s="308">
        <v>0</v>
      </c>
      <c r="AE51" s="356">
        <v>7543</v>
      </c>
      <c r="AF51" s="356">
        <v>130583</v>
      </c>
      <c r="AG51" s="366">
        <v>155</v>
      </c>
      <c r="AH51" s="304">
        <v>7991</v>
      </c>
      <c r="AI51" s="358">
        <v>141805</v>
      </c>
      <c r="AJ51" s="307">
        <v>152</v>
      </c>
      <c r="AK51" s="254">
        <v>8584</v>
      </c>
      <c r="AL51" s="432">
        <v>152133</v>
      </c>
      <c r="AM51" s="433">
        <v>128</v>
      </c>
      <c r="AN51" s="558">
        <v>9436</v>
      </c>
      <c r="AO51" s="558">
        <v>161990</v>
      </c>
      <c r="AP51" s="558">
        <v>131</v>
      </c>
      <c r="AQ51" s="4">
        <f>G51-D51</f>
        <v>1124</v>
      </c>
      <c r="AR51" s="412">
        <f>(H51-E51)/100</f>
        <v>156.35</v>
      </c>
      <c r="AS51" s="10">
        <f>J51-G51</f>
        <v>1094</v>
      </c>
      <c r="AT51" s="244">
        <f>(K51-H51)/100</f>
        <v>138.61</v>
      </c>
      <c r="AU51" s="245">
        <f>M51-J51</f>
        <v>1065</v>
      </c>
      <c r="AV51" s="246">
        <f>(N51-K51)/100</f>
        <v>149.41</v>
      </c>
      <c r="AW51" s="247">
        <f>P51-M51</f>
        <v>670</v>
      </c>
      <c r="AX51" s="248">
        <f>(Q51-N51)/100</f>
        <v>129.63</v>
      </c>
      <c r="AY51" s="239">
        <f>S51-P51</f>
        <v>424</v>
      </c>
      <c r="AZ51" s="414">
        <f>(T51-Q51)/100</f>
        <v>123.55</v>
      </c>
      <c r="BA51" s="417">
        <f>V51-S51</f>
        <v>27</v>
      </c>
      <c r="BB51" s="418">
        <f>(W51-T51)/100</f>
        <v>33.59</v>
      </c>
      <c r="BC51" s="336">
        <f>Y51-V51</f>
        <v>0</v>
      </c>
      <c r="BD51" s="381">
        <f>(Z51-W51)/100</f>
        <v>0.14</v>
      </c>
      <c r="BE51" s="249">
        <f>AB51-Y51</f>
        <v>0</v>
      </c>
      <c r="BF51" s="368">
        <f>(AC51-Z51)/100</f>
        <v>0</v>
      </c>
      <c r="BG51" s="372">
        <f>AE51-AB51</f>
        <v>95</v>
      </c>
      <c r="BH51" s="373">
        <f>(AF51-AC51)/100</f>
        <v>61.49</v>
      </c>
      <c r="BI51" s="378">
        <f>AH51-AE51</f>
        <v>448</v>
      </c>
      <c r="BJ51" s="384">
        <f>(AI51-AF51)/100</f>
        <v>112.22</v>
      </c>
      <c r="BK51" s="437">
        <f>AK51-AH51</f>
        <v>593</v>
      </c>
      <c r="BL51" s="438">
        <f>(AL51-AI51)/100</f>
        <v>103.28</v>
      </c>
      <c r="BM51" s="563">
        <f>AN51-D51</f>
        <v>6392</v>
      </c>
      <c r="BN51" s="564">
        <f>(AO51-AL51)/100</f>
        <v>98.57</v>
      </c>
      <c r="BO51" s="250"/>
      <c r="BP51" s="1" t="s">
        <v>82</v>
      </c>
    </row>
    <row r="52" spans="1:68" ht="15.75">
      <c r="A52" s="19" t="s">
        <v>430</v>
      </c>
      <c r="B52" s="2" t="s">
        <v>81</v>
      </c>
      <c r="C52" s="1" t="s">
        <v>80</v>
      </c>
      <c r="D52" s="3">
        <v>5279</v>
      </c>
      <c r="E52" s="251">
        <v>91116</v>
      </c>
      <c r="F52" s="14">
        <v>348</v>
      </c>
      <c r="G52" s="4">
        <v>7063</v>
      </c>
      <c r="H52" s="252">
        <v>117422</v>
      </c>
      <c r="I52" s="17">
        <v>352</v>
      </c>
      <c r="J52" s="10">
        <v>8890</v>
      </c>
      <c r="K52" s="244">
        <v>141969</v>
      </c>
      <c r="L52" s="16" t="s">
        <v>431</v>
      </c>
      <c r="M52" s="8">
        <v>10825</v>
      </c>
      <c r="N52" s="253">
        <v>168750</v>
      </c>
      <c r="O52" s="15" t="s">
        <v>432</v>
      </c>
      <c r="P52" s="254">
        <v>12257</v>
      </c>
      <c r="Q52" s="255">
        <v>195383</v>
      </c>
      <c r="R52" s="256" t="s">
        <v>433</v>
      </c>
      <c r="S52" s="239">
        <v>13251</v>
      </c>
      <c r="T52" s="180">
        <v>220003</v>
      </c>
      <c r="U52" s="240">
        <v>3</v>
      </c>
      <c r="V52" s="257">
        <v>13364</v>
      </c>
      <c r="W52" s="258">
        <v>226726</v>
      </c>
      <c r="X52" s="259">
        <v>2</v>
      </c>
      <c r="Y52" s="260">
        <v>13365</v>
      </c>
      <c r="Z52" s="261">
        <v>226757</v>
      </c>
      <c r="AA52" s="352">
        <v>2</v>
      </c>
      <c r="AB52" s="393">
        <v>13365</v>
      </c>
      <c r="AC52" s="351">
        <v>226757</v>
      </c>
      <c r="AD52" s="308">
        <v>0</v>
      </c>
      <c r="AE52" s="356">
        <v>13675</v>
      </c>
      <c r="AF52" s="356">
        <v>238263</v>
      </c>
      <c r="AG52" s="366">
        <v>251</v>
      </c>
      <c r="AH52" s="304">
        <v>14622</v>
      </c>
      <c r="AI52" s="358">
        <v>257041</v>
      </c>
      <c r="AJ52" s="307">
        <v>247</v>
      </c>
      <c r="AK52" s="254">
        <v>15827</v>
      </c>
      <c r="AL52" s="432">
        <v>274907</v>
      </c>
      <c r="AM52" s="433">
        <v>246</v>
      </c>
      <c r="AN52" s="558">
        <v>17337</v>
      </c>
      <c r="AO52" s="558">
        <v>293482</v>
      </c>
      <c r="AP52" s="558">
        <v>249</v>
      </c>
      <c r="AQ52" s="4">
        <f>G52-D52</f>
        <v>1784</v>
      </c>
      <c r="AR52" s="412">
        <f>(H52-E52)/100</f>
        <v>263.06</v>
      </c>
      <c r="AS52" s="10">
        <f>J52-G52</f>
        <v>1827</v>
      </c>
      <c r="AT52" s="244">
        <f>(K52-H52)/100</f>
        <v>245.47</v>
      </c>
      <c r="AU52" s="245">
        <f>M52-J52</f>
        <v>1935</v>
      </c>
      <c r="AV52" s="246">
        <f>(N52-K52)/100</f>
        <v>267.81</v>
      </c>
      <c r="AW52" s="247">
        <f>P52-M52</f>
        <v>1432</v>
      </c>
      <c r="AX52" s="248">
        <f>(Q52-N52)/100</f>
        <v>266.33</v>
      </c>
      <c r="AY52" s="239">
        <f>S52-P52</f>
        <v>994</v>
      </c>
      <c r="AZ52" s="414">
        <f>(T52-Q52)/100</f>
        <v>246.2</v>
      </c>
      <c r="BA52" s="417">
        <f>V52-S52</f>
        <v>113</v>
      </c>
      <c r="BB52" s="418">
        <f>(W52-T52)/100</f>
        <v>67.23</v>
      </c>
      <c r="BC52" s="336">
        <f>Y52-V52</f>
        <v>1</v>
      </c>
      <c r="BD52" s="381">
        <f>(Z52-W52)/100</f>
        <v>0.31</v>
      </c>
      <c r="BE52" s="249">
        <f>AB52-Y52</f>
        <v>0</v>
      </c>
      <c r="BF52" s="368">
        <f>(AC52-Z52)/100</f>
        <v>0</v>
      </c>
      <c r="BG52" s="372">
        <f>AE52-AB52</f>
        <v>310</v>
      </c>
      <c r="BH52" s="373">
        <f>(AF52-AC52)/100</f>
        <v>115.06</v>
      </c>
      <c r="BI52" s="378">
        <f>AH52-AE52</f>
        <v>947</v>
      </c>
      <c r="BJ52" s="384">
        <f>(AI52-AF52)/100</f>
        <v>187.78</v>
      </c>
      <c r="BK52" s="437">
        <f>AK52-AH52</f>
        <v>1205</v>
      </c>
      <c r="BL52" s="438">
        <f>(AL52-AI52)/100</f>
        <v>178.66</v>
      </c>
      <c r="BM52" s="563">
        <f>AN52-D52</f>
        <v>12058</v>
      </c>
      <c r="BN52" s="564">
        <f>(AO52-AL52)/100</f>
        <v>185.75</v>
      </c>
      <c r="BO52" s="250"/>
      <c r="BP52" s="1" t="s">
        <v>80</v>
      </c>
    </row>
    <row r="53" spans="1:68" ht="15.75">
      <c r="A53" s="19" t="s">
        <v>434</v>
      </c>
      <c r="B53" s="2" t="s">
        <v>79</v>
      </c>
      <c r="C53" s="1" t="s">
        <v>78</v>
      </c>
      <c r="D53" s="3">
        <v>5473</v>
      </c>
      <c r="E53" s="251">
        <v>96423</v>
      </c>
      <c r="F53" s="14">
        <v>375</v>
      </c>
      <c r="G53" s="4">
        <v>7304</v>
      </c>
      <c r="H53" s="252">
        <v>124446</v>
      </c>
      <c r="I53" s="17">
        <v>368</v>
      </c>
      <c r="J53" s="10">
        <v>9098</v>
      </c>
      <c r="K53" s="244">
        <v>150302</v>
      </c>
      <c r="L53" s="16" t="s">
        <v>435</v>
      </c>
      <c r="M53" s="8">
        <v>10884</v>
      </c>
      <c r="N53" s="253">
        <v>178035</v>
      </c>
      <c r="O53" s="15" t="s">
        <v>178</v>
      </c>
      <c r="P53" s="254">
        <v>12179</v>
      </c>
      <c r="Q53" s="255">
        <v>205695</v>
      </c>
      <c r="R53" s="256" t="s">
        <v>327</v>
      </c>
      <c r="S53" s="239">
        <v>13096</v>
      </c>
      <c r="T53" s="180">
        <v>231516</v>
      </c>
      <c r="U53" s="240">
        <v>1</v>
      </c>
      <c r="V53" s="257">
        <v>13197</v>
      </c>
      <c r="W53" s="258">
        <v>238601</v>
      </c>
      <c r="X53" s="259">
        <v>1</v>
      </c>
      <c r="Y53" s="260">
        <v>13197</v>
      </c>
      <c r="Z53" s="261">
        <v>238634</v>
      </c>
      <c r="AA53" s="352">
        <v>1</v>
      </c>
      <c r="AB53" s="393">
        <v>13197</v>
      </c>
      <c r="AC53" s="351">
        <v>238634</v>
      </c>
      <c r="AD53" s="308">
        <v>0</v>
      </c>
      <c r="AE53" s="356">
        <v>13509</v>
      </c>
      <c r="AF53" s="356">
        <v>250694</v>
      </c>
      <c r="AG53" s="366">
        <v>267</v>
      </c>
      <c r="AH53" s="304">
        <v>14510</v>
      </c>
      <c r="AI53" s="358">
        <v>270535</v>
      </c>
      <c r="AJ53" s="307">
        <v>257</v>
      </c>
      <c r="AK53" s="254">
        <v>15777</v>
      </c>
      <c r="AL53" s="432">
        <v>288995</v>
      </c>
      <c r="AM53" s="433">
        <v>254</v>
      </c>
      <c r="AN53" s="558">
        <v>17389</v>
      </c>
      <c r="AO53" s="558">
        <v>308225</v>
      </c>
      <c r="AP53" s="558">
        <v>264</v>
      </c>
      <c r="AQ53" s="4">
        <f>G53-D53</f>
        <v>1831</v>
      </c>
      <c r="AR53" s="412">
        <f>(H53-E53)/100</f>
        <v>280.23</v>
      </c>
      <c r="AS53" s="10">
        <f>J53-G53</f>
        <v>1794</v>
      </c>
      <c r="AT53" s="244">
        <f>(K53-H53)/100</f>
        <v>258.56</v>
      </c>
      <c r="AU53" s="245">
        <f>M53-J53</f>
        <v>1786</v>
      </c>
      <c r="AV53" s="246">
        <f>(N53-K53)/100</f>
        <v>277.33</v>
      </c>
      <c r="AW53" s="247">
        <f>P53-M53</f>
        <v>1295</v>
      </c>
      <c r="AX53" s="248">
        <f>(Q53-N53)/100</f>
        <v>276.6</v>
      </c>
      <c r="AY53" s="239">
        <f>S53-P53</f>
        <v>917</v>
      </c>
      <c r="AZ53" s="414">
        <f>(T53-Q53)/100</f>
        <v>258.21</v>
      </c>
      <c r="BA53" s="417">
        <f>V53-S53</f>
        <v>101</v>
      </c>
      <c r="BB53" s="418">
        <f>(W53-T53)/100</f>
        <v>70.85</v>
      </c>
      <c r="BC53" s="336">
        <f>Y53-V53</f>
        <v>0</v>
      </c>
      <c r="BD53" s="381">
        <f>(Z53-W53)/100</f>
        <v>0.33</v>
      </c>
      <c r="BE53" s="249">
        <f>AB53-Y53</f>
        <v>0</v>
      </c>
      <c r="BF53" s="368">
        <f>(AC53-Z53)/100</f>
        <v>0</v>
      </c>
      <c r="BG53" s="372">
        <f>AE53-AB53</f>
        <v>312</v>
      </c>
      <c r="BH53" s="373">
        <f>(AF53-AC53)/100</f>
        <v>120.6</v>
      </c>
      <c r="BI53" s="378">
        <f>AH53-AE53</f>
        <v>1001</v>
      </c>
      <c r="BJ53" s="384">
        <f>(AI53-AF53)/100</f>
        <v>198.41</v>
      </c>
      <c r="BK53" s="437">
        <f>AK53-AH53</f>
        <v>1267</v>
      </c>
      <c r="BL53" s="438">
        <f>(AL53-AI53)/100</f>
        <v>184.6</v>
      </c>
      <c r="BM53" s="563">
        <f>AN53-D53</f>
        <v>11916</v>
      </c>
      <c r="BN53" s="564">
        <f>(AO53-AL53)/100</f>
        <v>192.3</v>
      </c>
      <c r="BO53" s="250"/>
      <c r="BP53" s="1" t="s">
        <v>78</v>
      </c>
    </row>
    <row r="54" spans="1:68" ht="15.75">
      <c r="A54" s="19" t="s">
        <v>436</v>
      </c>
      <c r="B54" s="2" t="s">
        <v>77</v>
      </c>
      <c r="C54" s="1" t="s">
        <v>76</v>
      </c>
      <c r="D54" s="3">
        <v>4736</v>
      </c>
      <c r="E54" s="251">
        <v>79331</v>
      </c>
      <c r="F54" s="14">
        <v>301</v>
      </c>
      <c r="G54" s="4">
        <v>6385</v>
      </c>
      <c r="H54" s="252">
        <v>102362</v>
      </c>
      <c r="I54" s="17">
        <v>304</v>
      </c>
      <c r="J54" s="10">
        <v>7917</v>
      </c>
      <c r="K54" s="244">
        <v>122239</v>
      </c>
      <c r="L54" s="16" t="s">
        <v>437</v>
      </c>
      <c r="M54" s="8">
        <v>9419</v>
      </c>
      <c r="N54" s="253">
        <v>142640</v>
      </c>
      <c r="O54" s="15" t="s">
        <v>422</v>
      </c>
      <c r="P54" s="254">
        <v>10399</v>
      </c>
      <c r="Q54" s="255">
        <v>161867</v>
      </c>
      <c r="R54" s="256" t="s">
        <v>438</v>
      </c>
      <c r="S54" s="239">
        <v>11040</v>
      </c>
      <c r="T54" s="180">
        <v>178339</v>
      </c>
      <c r="U54" s="240">
        <v>2</v>
      </c>
      <c r="V54" s="257">
        <v>11105</v>
      </c>
      <c r="W54" s="258">
        <v>182799</v>
      </c>
      <c r="X54" s="259">
        <v>1</v>
      </c>
      <c r="Y54" s="260">
        <v>11105</v>
      </c>
      <c r="Z54" s="261">
        <v>182820</v>
      </c>
      <c r="AA54" s="352">
        <v>2</v>
      </c>
      <c r="AB54" s="305">
        <v>11105</v>
      </c>
      <c r="AC54" s="351">
        <v>182820</v>
      </c>
      <c r="AD54" s="308">
        <v>0</v>
      </c>
      <c r="AE54" s="356">
        <v>11354</v>
      </c>
      <c r="AF54" s="356">
        <v>191699</v>
      </c>
      <c r="AG54" s="366">
        <v>201</v>
      </c>
      <c r="AH54" s="304">
        <v>12221</v>
      </c>
      <c r="AI54" s="358">
        <v>207141</v>
      </c>
      <c r="AJ54" s="307">
        <v>219</v>
      </c>
      <c r="AK54" s="254">
        <v>13459</v>
      </c>
      <c r="AL54" s="432">
        <v>222352</v>
      </c>
      <c r="AM54" s="433">
        <v>211</v>
      </c>
      <c r="AN54" s="558">
        <v>15008</v>
      </c>
      <c r="AO54" s="558">
        <v>237972</v>
      </c>
      <c r="AP54" s="558">
        <v>212</v>
      </c>
      <c r="AQ54" s="4">
        <f>G54-D54</f>
        <v>1649</v>
      </c>
      <c r="AR54" s="412">
        <f>(H54-E54)/100</f>
        <v>230.31</v>
      </c>
      <c r="AS54" s="10">
        <f>J54-G54</f>
        <v>1532</v>
      </c>
      <c r="AT54" s="244">
        <f>(K54-H54)/100</f>
        <v>198.77</v>
      </c>
      <c r="AU54" s="245">
        <f>M54-J54</f>
        <v>1502</v>
      </c>
      <c r="AV54" s="246">
        <f>(N54-K54)/100</f>
        <v>204.01</v>
      </c>
      <c r="AW54" s="247">
        <f>P54-M54</f>
        <v>980</v>
      </c>
      <c r="AX54" s="248">
        <f>(Q54-N54)/100</f>
        <v>192.27</v>
      </c>
      <c r="AY54" s="239">
        <f>S54-P54</f>
        <v>641</v>
      </c>
      <c r="AZ54" s="414">
        <f>(T54-Q54)/100</f>
        <v>164.72</v>
      </c>
      <c r="BA54" s="417">
        <f>V54-S54</f>
        <v>65</v>
      </c>
      <c r="BB54" s="418">
        <f>(W54-T54)/100</f>
        <v>44.6</v>
      </c>
      <c r="BC54" s="336">
        <f>Y54-V54</f>
        <v>0</v>
      </c>
      <c r="BD54" s="381">
        <f>(Z54-W54)/100</f>
        <v>0.21</v>
      </c>
      <c r="BE54" s="249">
        <f>AB54-Y54</f>
        <v>0</v>
      </c>
      <c r="BF54" s="368">
        <f>(AC54-Z54)/100</f>
        <v>0</v>
      </c>
      <c r="BG54" s="372">
        <f>AE54-AB54</f>
        <v>249</v>
      </c>
      <c r="BH54" s="373">
        <f>(AF54-AC54)/100</f>
        <v>88.79</v>
      </c>
      <c r="BI54" s="378">
        <f>AH54-AE54</f>
        <v>867</v>
      </c>
      <c r="BJ54" s="384">
        <f>(AI54-AF54)/100</f>
        <v>154.42</v>
      </c>
      <c r="BK54" s="437">
        <f>AK54-AH54</f>
        <v>1238</v>
      </c>
      <c r="BL54" s="438">
        <f>(AL54-AI54)/100</f>
        <v>152.11</v>
      </c>
      <c r="BM54" s="563">
        <f>AN54-D54</f>
        <v>10272</v>
      </c>
      <c r="BN54" s="564">
        <f>(AO54-AL54)/100</f>
        <v>156.2</v>
      </c>
      <c r="BO54" s="250"/>
      <c r="BP54" s="1" t="s">
        <v>76</v>
      </c>
    </row>
    <row r="55" spans="1:68" ht="15.75">
      <c r="A55" s="19" t="s">
        <v>439</v>
      </c>
      <c r="B55" s="2" t="s">
        <v>75</v>
      </c>
      <c r="C55" s="1" t="s">
        <v>74</v>
      </c>
      <c r="D55" s="3">
        <v>5005</v>
      </c>
      <c r="E55" s="251">
        <v>85288</v>
      </c>
      <c r="F55" s="14">
        <v>336</v>
      </c>
      <c r="G55" s="4">
        <v>6693</v>
      </c>
      <c r="H55" s="252">
        <v>109754</v>
      </c>
      <c r="I55" s="17">
        <v>325</v>
      </c>
      <c r="J55" s="10">
        <v>8397</v>
      </c>
      <c r="K55" s="244">
        <v>132671</v>
      </c>
      <c r="L55" s="16" t="s">
        <v>440</v>
      </c>
      <c r="M55" s="8">
        <v>10130</v>
      </c>
      <c r="N55" s="253">
        <v>157372</v>
      </c>
      <c r="O55" s="15" t="s">
        <v>440</v>
      </c>
      <c r="P55" s="254">
        <v>11369</v>
      </c>
      <c r="Q55" s="255">
        <v>181742</v>
      </c>
      <c r="R55" s="256" t="s">
        <v>368</v>
      </c>
      <c r="S55" s="239">
        <v>12243</v>
      </c>
      <c r="T55" s="180">
        <v>204510</v>
      </c>
      <c r="U55" s="240">
        <v>2</v>
      </c>
      <c r="V55" s="257">
        <v>12332</v>
      </c>
      <c r="W55" s="258">
        <v>210669</v>
      </c>
      <c r="X55" s="259">
        <v>3</v>
      </c>
      <c r="Y55" s="260">
        <v>12332</v>
      </c>
      <c r="Z55" s="261">
        <v>210697</v>
      </c>
      <c r="AA55" s="352">
        <v>1</v>
      </c>
      <c r="AB55" s="305">
        <v>12332</v>
      </c>
      <c r="AC55" s="351">
        <v>210697</v>
      </c>
      <c r="AD55" s="308">
        <v>0</v>
      </c>
      <c r="AE55" s="356">
        <v>12593</v>
      </c>
      <c r="AF55" s="356">
        <v>220844</v>
      </c>
      <c r="AG55" s="366">
        <v>224</v>
      </c>
      <c r="AH55" s="304">
        <v>13494</v>
      </c>
      <c r="AI55" s="358">
        <v>237717</v>
      </c>
      <c r="AJ55" s="307">
        <v>224</v>
      </c>
      <c r="AK55" s="254">
        <v>14679</v>
      </c>
      <c r="AL55" s="432">
        <v>253704</v>
      </c>
      <c r="AM55" s="433">
        <v>223</v>
      </c>
      <c r="AN55" s="558">
        <v>16219</v>
      </c>
      <c r="AO55" s="558">
        <v>270532</v>
      </c>
      <c r="AP55" s="558">
        <v>229</v>
      </c>
      <c r="AQ55" s="4">
        <f>G55-D55</f>
        <v>1688</v>
      </c>
      <c r="AR55" s="412">
        <f>(H55-E55)/100</f>
        <v>244.66</v>
      </c>
      <c r="AS55" s="10">
        <f>J55-G55</f>
        <v>1704</v>
      </c>
      <c r="AT55" s="244">
        <f>(K55-H55)/100</f>
        <v>229.17</v>
      </c>
      <c r="AU55" s="245">
        <f>M55-J55</f>
        <v>1733</v>
      </c>
      <c r="AV55" s="246">
        <f>(N55-K55)/100</f>
        <v>247.01</v>
      </c>
      <c r="AW55" s="247">
        <f>P55-M55</f>
        <v>1239</v>
      </c>
      <c r="AX55" s="248">
        <f>(Q55-N55)/100</f>
        <v>243.7</v>
      </c>
      <c r="AY55" s="239">
        <f>S55-P55</f>
        <v>874</v>
      </c>
      <c r="AZ55" s="414">
        <f>(T55-Q55)/100</f>
        <v>227.68</v>
      </c>
      <c r="BA55" s="417">
        <f>V55-S55</f>
        <v>89</v>
      </c>
      <c r="BB55" s="418">
        <f>(W55-T55)/100</f>
        <v>61.59</v>
      </c>
      <c r="BC55" s="336">
        <f>Y55-V55</f>
        <v>0</v>
      </c>
      <c r="BD55" s="381">
        <f>(Z55-W55)/100</f>
        <v>0.28</v>
      </c>
      <c r="BE55" s="249">
        <f>AB55-Y55</f>
        <v>0</v>
      </c>
      <c r="BF55" s="368">
        <f>(AC55-Z55)/100</f>
        <v>0</v>
      </c>
      <c r="BG55" s="372">
        <f>AE55-AB55</f>
        <v>261</v>
      </c>
      <c r="BH55" s="373">
        <f>(AF55-AC55)/100</f>
        <v>101.47</v>
      </c>
      <c r="BI55" s="378">
        <f>AH55-AE55</f>
        <v>901</v>
      </c>
      <c r="BJ55" s="384">
        <f>(AI55-AF55)/100</f>
        <v>168.73</v>
      </c>
      <c r="BK55" s="437">
        <f>AK55-AH55</f>
        <v>1185</v>
      </c>
      <c r="BL55" s="438">
        <f>(AL55-AI55)/100</f>
        <v>159.87</v>
      </c>
      <c r="BM55" s="563">
        <f>AN55-D55</f>
        <v>11214</v>
      </c>
      <c r="BN55" s="564">
        <f>(AO55-AL55)/100</f>
        <v>168.28</v>
      </c>
      <c r="BO55" s="250"/>
      <c r="BP55" s="1" t="s">
        <v>74</v>
      </c>
    </row>
    <row r="56" spans="1:68" ht="15.75">
      <c r="A56" s="19" t="s">
        <v>441</v>
      </c>
      <c r="B56" s="2" t="s">
        <v>73</v>
      </c>
      <c r="C56" s="1" t="s">
        <v>72</v>
      </c>
      <c r="D56" s="3">
        <v>4346</v>
      </c>
      <c r="E56" s="251">
        <v>48230</v>
      </c>
      <c r="F56" s="14">
        <v>201</v>
      </c>
      <c r="G56" s="4">
        <v>6040</v>
      </c>
      <c r="H56" s="252">
        <v>66650</v>
      </c>
      <c r="I56" s="17">
        <v>257</v>
      </c>
      <c r="J56" s="10">
        <v>7659</v>
      </c>
      <c r="K56" s="244">
        <v>84165</v>
      </c>
      <c r="L56" s="16" t="s">
        <v>364</v>
      </c>
      <c r="M56" s="8">
        <v>9258</v>
      </c>
      <c r="N56" s="253">
        <v>104335</v>
      </c>
      <c r="O56" s="15" t="s">
        <v>442</v>
      </c>
      <c r="P56" s="254">
        <v>10370</v>
      </c>
      <c r="Q56" s="255">
        <v>122885</v>
      </c>
      <c r="R56" s="256" t="s">
        <v>443</v>
      </c>
      <c r="S56" s="239">
        <v>11087</v>
      </c>
      <c r="T56" s="180">
        <v>139114</v>
      </c>
      <c r="U56" s="240">
        <v>1</v>
      </c>
      <c r="V56" s="257">
        <v>11142</v>
      </c>
      <c r="W56" s="258">
        <v>143945</v>
      </c>
      <c r="X56" s="259">
        <v>1</v>
      </c>
      <c r="Y56" s="260">
        <v>11142</v>
      </c>
      <c r="Z56" s="261">
        <v>143975</v>
      </c>
      <c r="AA56" s="352">
        <v>3</v>
      </c>
      <c r="AB56" s="305">
        <v>11142</v>
      </c>
      <c r="AC56" s="351">
        <v>143975</v>
      </c>
      <c r="AD56" s="308">
        <v>1</v>
      </c>
      <c r="AE56" s="356">
        <v>11399</v>
      </c>
      <c r="AF56" s="356">
        <v>154438</v>
      </c>
      <c r="AG56" s="366">
        <v>230</v>
      </c>
      <c r="AH56" s="304">
        <v>12384</v>
      </c>
      <c r="AI56" s="358">
        <v>171839</v>
      </c>
      <c r="AJ56" s="307">
        <v>230</v>
      </c>
      <c r="AK56" s="254">
        <v>13674</v>
      </c>
      <c r="AL56" s="432">
        <v>188390</v>
      </c>
      <c r="AM56" s="433">
        <v>233</v>
      </c>
      <c r="AN56" s="558">
        <v>15375</v>
      </c>
      <c r="AO56" s="558">
        <v>205701</v>
      </c>
      <c r="AP56" s="558">
        <v>241</v>
      </c>
      <c r="AQ56" s="4">
        <f>G56-D56</f>
        <v>1694</v>
      </c>
      <c r="AR56" s="412">
        <f>(H56-E56)/100</f>
        <v>184.2</v>
      </c>
      <c r="AS56" s="10">
        <f>J56-G56</f>
        <v>1619</v>
      </c>
      <c r="AT56" s="244">
        <f>(K56-H56)/100</f>
        <v>175.15</v>
      </c>
      <c r="AU56" s="245">
        <f>M56-J56</f>
        <v>1599</v>
      </c>
      <c r="AV56" s="246">
        <f>(N56-K56)/100</f>
        <v>201.7</v>
      </c>
      <c r="AW56" s="247">
        <f>P56-M56</f>
        <v>1112</v>
      </c>
      <c r="AX56" s="248">
        <f>(Q56-N56)/100</f>
        <v>185.5</v>
      </c>
      <c r="AY56" s="239">
        <f>S56-P56</f>
        <v>717</v>
      </c>
      <c r="AZ56" s="414">
        <f>(T56-Q56)/100</f>
        <v>162.29</v>
      </c>
      <c r="BA56" s="417">
        <f>V56-S56</f>
        <v>55</v>
      </c>
      <c r="BB56" s="418">
        <f>(W56-T56)/100</f>
        <v>48.31</v>
      </c>
      <c r="BC56" s="336">
        <f>Y56-V56</f>
        <v>0</v>
      </c>
      <c r="BD56" s="381">
        <f>(Z56-W56)/100</f>
        <v>0.3</v>
      </c>
      <c r="BE56" s="249">
        <f>AB56-Y56</f>
        <v>0</v>
      </c>
      <c r="BF56" s="368">
        <f>(AC56-Z56)/100</f>
        <v>0</v>
      </c>
      <c r="BG56" s="372">
        <f>AE56-AB56</f>
        <v>257</v>
      </c>
      <c r="BH56" s="373">
        <f>(AF56-AC56)/100</f>
        <v>104.63</v>
      </c>
      <c r="BI56" s="378">
        <f>AH56-AE56</f>
        <v>985</v>
      </c>
      <c r="BJ56" s="384">
        <f>(AI56-AF56)/100</f>
        <v>174.01</v>
      </c>
      <c r="BK56" s="437">
        <f>AK56-AH56</f>
        <v>1290</v>
      </c>
      <c r="BL56" s="438">
        <f>(AL56-AI56)/100</f>
        <v>165.51</v>
      </c>
      <c r="BM56" s="563">
        <f>AN56-D56</f>
        <v>11029</v>
      </c>
      <c r="BN56" s="564">
        <f>(AO56-AL56)/100</f>
        <v>173.11</v>
      </c>
      <c r="BO56" s="250"/>
      <c r="BP56" s="1" t="s">
        <v>72</v>
      </c>
    </row>
    <row r="57" spans="1:68" ht="15.75">
      <c r="A57" s="19" t="s">
        <v>444</v>
      </c>
      <c r="B57" s="405" t="s">
        <v>234</v>
      </c>
      <c r="C57" s="1" t="s">
        <v>71</v>
      </c>
      <c r="D57" s="3">
        <v>4340</v>
      </c>
      <c r="E57" s="251">
        <v>72346</v>
      </c>
      <c r="F57" s="14">
        <v>153</v>
      </c>
      <c r="G57" s="4">
        <v>5522</v>
      </c>
      <c r="H57" s="252">
        <v>83511</v>
      </c>
      <c r="I57" s="17">
        <v>147</v>
      </c>
      <c r="J57" s="10">
        <v>6689</v>
      </c>
      <c r="K57" s="244">
        <v>93820</v>
      </c>
      <c r="L57" s="16" t="s">
        <v>445</v>
      </c>
      <c r="M57" s="8">
        <v>7859</v>
      </c>
      <c r="N57" s="253">
        <v>104539</v>
      </c>
      <c r="O57" s="15" t="s">
        <v>446</v>
      </c>
      <c r="P57" s="254">
        <v>8828</v>
      </c>
      <c r="Q57" s="255">
        <v>114529</v>
      </c>
      <c r="R57" s="256" t="s">
        <v>447</v>
      </c>
      <c r="S57" s="239">
        <v>9497</v>
      </c>
      <c r="T57" s="180">
        <v>123757</v>
      </c>
      <c r="U57" s="240">
        <v>1</v>
      </c>
      <c r="V57" s="257">
        <v>9589</v>
      </c>
      <c r="W57" s="258">
        <v>126691</v>
      </c>
      <c r="X57" s="259">
        <v>2</v>
      </c>
      <c r="Y57" s="260">
        <v>9589</v>
      </c>
      <c r="Z57" s="261">
        <v>126716</v>
      </c>
      <c r="AA57" s="352">
        <v>2</v>
      </c>
      <c r="AB57" s="305">
        <v>9589</v>
      </c>
      <c r="AC57" s="351">
        <v>126716</v>
      </c>
      <c r="AD57" s="308">
        <v>0</v>
      </c>
      <c r="AE57" s="356">
        <v>9911</v>
      </c>
      <c r="AF57" s="356">
        <v>133439</v>
      </c>
      <c r="AG57" s="366">
        <v>149</v>
      </c>
      <c r="AH57" s="304">
        <v>10812</v>
      </c>
      <c r="AI57" s="358">
        <v>144451</v>
      </c>
      <c r="AJ57" s="307">
        <v>144</v>
      </c>
      <c r="AK57" s="254">
        <v>11809</v>
      </c>
      <c r="AL57" s="432">
        <v>154640</v>
      </c>
      <c r="AM57" s="433">
        <v>140</v>
      </c>
      <c r="AN57" s="558">
        <v>13120</v>
      </c>
      <c r="AO57" s="558">
        <v>165302</v>
      </c>
      <c r="AP57" s="558">
        <v>147</v>
      </c>
      <c r="AQ57" s="4">
        <f>G57-D57</f>
        <v>1182</v>
      </c>
      <c r="AR57" s="412">
        <f>(H57-E57)/100</f>
        <v>111.65</v>
      </c>
      <c r="AS57" s="10">
        <f>J57-G57</f>
        <v>1167</v>
      </c>
      <c r="AT57" s="244">
        <f>(K57-H57)/100</f>
        <v>103.09</v>
      </c>
      <c r="AU57" s="245">
        <f>M57-J57</f>
        <v>1170</v>
      </c>
      <c r="AV57" s="246">
        <f>(N57-K57)/100</f>
        <v>107.19</v>
      </c>
      <c r="AW57" s="247">
        <f>P57-M57</f>
        <v>969</v>
      </c>
      <c r="AX57" s="248">
        <f>(Q57-N57)/100</f>
        <v>99.9</v>
      </c>
      <c r="AY57" s="239">
        <f>S57-P57</f>
        <v>669</v>
      </c>
      <c r="AZ57" s="414">
        <f>(T57-Q57)/100</f>
        <v>92.28</v>
      </c>
      <c r="BA57" s="417">
        <f>V57-S57</f>
        <v>92</v>
      </c>
      <c r="BB57" s="418">
        <f>(W57-T57)/100</f>
        <v>29.34</v>
      </c>
      <c r="BC57" s="336">
        <f>Y57-V57</f>
        <v>0</v>
      </c>
      <c r="BD57" s="381">
        <f>(Z57-W57)/100</f>
        <v>0.25</v>
      </c>
      <c r="BE57" s="249">
        <f>AB57-Y57</f>
        <v>0</v>
      </c>
      <c r="BF57" s="368">
        <f>(AC57-Z57)/100</f>
        <v>0</v>
      </c>
      <c r="BG57" s="372">
        <f>AE57-AB57</f>
        <v>322</v>
      </c>
      <c r="BH57" s="373">
        <f>(AF57-AC57)/100</f>
        <v>67.23</v>
      </c>
      <c r="BI57" s="378">
        <f>AH57-AE57</f>
        <v>901</v>
      </c>
      <c r="BJ57" s="384">
        <f>(AI57-AF57)/100</f>
        <v>110.12</v>
      </c>
      <c r="BK57" s="437">
        <f>AK57-AH57</f>
        <v>997</v>
      </c>
      <c r="BL57" s="438">
        <f>(AL57-AI57)/100</f>
        <v>101.89</v>
      </c>
      <c r="BM57" s="563">
        <f>AN57-D57</f>
        <v>8780</v>
      </c>
      <c r="BN57" s="564">
        <f>(AO57-AL57)/100</f>
        <v>106.62</v>
      </c>
      <c r="BO57" s="250"/>
      <c r="BP57" s="1" t="s">
        <v>71</v>
      </c>
    </row>
    <row r="58" spans="1:68" ht="15.75">
      <c r="A58" s="19" t="s">
        <v>448</v>
      </c>
      <c r="B58" s="2" t="s">
        <v>70</v>
      </c>
      <c r="C58" s="1" t="s">
        <v>69</v>
      </c>
      <c r="D58" s="3">
        <v>5118</v>
      </c>
      <c r="E58" s="251">
        <v>72933</v>
      </c>
      <c r="F58" s="14">
        <v>293</v>
      </c>
      <c r="G58" s="4">
        <v>6873</v>
      </c>
      <c r="H58" s="252">
        <v>94699</v>
      </c>
      <c r="I58" s="17">
        <v>293</v>
      </c>
      <c r="J58" s="10">
        <v>8662</v>
      </c>
      <c r="K58" s="244">
        <v>114846</v>
      </c>
      <c r="L58" s="16" t="s">
        <v>421</v>
      </c>
      <c r="M58" s="8">
        <v>10514</v>
      </c>
      <c r="N58" s="253">
        <v>136403</v>
      </c>
      <c r="O58" s="15" t="s">
        <v>442</v>
      </c>
      <c r="P58" s="254">
        <v>11911</v>
      </c>
      <c r="Q58" s="255">
        <v>157472</v>
      </c>
      <c r="R58" s="256" t="s">
        <v>449</v>
      </c>
      <c r="S58" s="239">
        <v>12842</v>
      </c>
      <c r="T58" s="180">
        <v>176543</v>
      </c>
      <c r="U58" s="240">
        <v>2</v>
      </c>
      <c r="V58" s="257">
        <v>12842</v>
      </c>
      <c r="W58" s="258">
        <v>176544</v>
      </c>
      <c r="X58" s="259">
        <v>2</v>
      </c>
      <c r="Y58" s="260">
        <v>12842</v>
      </c>
      <c r="Z58" s="261">
        <v>176544</v>
      </c>
      <c r="AA58" s="352">
        <v>1</v>
      </c>
      <c r="AB58" s="305">
        <v>12842</v>
      </c>
      <c r="AC58" s="351">
        <v>176544</v>
      </c>
      <c r="AD58" s="308">
        <v>0</v>
      </c>
      <c r="AE58" s="356">
        <v>13037</v>
      </c>
      <c r="AF58" s="356">
        <v>182091</v>
      </c>
      <c r="AG58" s="366">
        <v>124</v>
      </c>
      <c r="AH58" s="304">
        <v>13852</v>
      </c>
      <c r="AI58" s="358">
        <v>193495</v>
      </c>
      <c r="AJ58" s="307">
        <v>185</v>
      </c>
      <c r="AK58" s="254">
        <v>14927</v>
      </c>
      <c r="AL58" s="432">
        <v>206288</v>
      </c>
      <c r="AM58" s="433">
        <v>187</v>
      </c>
      <c r="AN58" s="558">
        <v>16336</v>
      </c>
      <c r="AO58" s="558">
        <v>220475</v>
      </c>
      <c r="AP58" s="558">
        <v>191</v>
      </c>
      <c r="AQ58" s="4">
        <f>G58-D58</f>
        <v>1755</v>
      </c>
      <c r="AR58" s="412">
        <f>(H58-E58)/100</f>
        <v>217.66</v>
      </c>
      <c r="AS58" s="10">
        <f>J58-G58</f>
        <v>1789</v>
      </c>
      <c r="AT58" s="244">
        <f>(K58-H58)/100</f>
        <v>201.47</v>
      </c>
      <c r="AU58" s="245">
        <f>M58-J58</f>
        <v>1852</v>
      </c>
      <c r="AV58" s="246">
        <f>(N58-K58)/100</f>
        <v>215.57</v>
      </c>
      <c r="AW58" s="247">
        <f>P58-M58</f>
        <v>1397</v>
      </c>
      <c r="AX58" s="248">
        <f>(Q58-N58)/100</f>
        <v>210.69</v>
      </c>
      <c r="AY58" s="239">
        <f>S58-P58</f>
        <v>931</v>
      </c>
      <c r="AZ58" s="414">
        <f>(T58-Q58)/100</f>
        <v>190.71</v>
      </c>
      <c r="BA58" s="417">
        <f>V58-S58</f>
        <v>0</v>
      </c>
      <c r="BB58" s="418">
        <f>(W58-T58)/100</f>
        <v>0.01</v>
      </c>
      <c r="BC58" s="336">
        <f>Y58-V58</f>
        <v>0</v>
      </c>
      <c r="BD58" s="381">
        <f>(Z58-W58)/100</f>
        <v>0</v>
      </c>
      <c r="BE58" s="249">
        <f>AB58-Y58</f>
        <v>0</v>
      </c>
      <c r="BF58" s="368">
        <f>(AC58-Z58)/100</f>
        <v>0</v>
      </c>
      <c r="BG58" s="372">
        <f>AE58-AB58</f>
        <v>195</v>
      </c>
      <c r="BH58" s="373">
        <f>(AF58-AC58)/100</f>
        <v>55.47</v>
      </c>
      <c r="BI58" s="378">
        <f>AH58-AE58</f>
        <v>815</v>
      </c>
      <c r="BJ58" s="384">
        <f>(AI58-AF58)/100</f>
        <v>114.04</v>
      </c>
      <c r="BK58" s="437">
        <f>AK58-AH58</f>
        <v>1075</v>
      </c>
      <c r="BL58" s="438">
        <f>(AL58-AI58)/100</f>
        <v>127.93</v>
      </c>
      <c r="BM58" s="563">
        <f>AN58-D58</f>
        <v>11218</v>
      </c>
      <c r="BN58" s="564">
        <f>(AO58-AL58)/100</f>
        <v>141.87</v>
      </c>
      <c r="BO58" s="250"/>
      <c r="BP58" s="1" t="s">
        <v>69</v>
      </c>
    </row>
    <row r="59" spans="1:68" ht="15.75">
      <c r="A59" s="19" t="s">
        <v>450</v>
      </c>
      <c r="B59" s="2" t="s">
        <v>68</v>
      </c>
      <c r="C59" s="1" t="s">
        <v>67</v>
      </c>
      <c r="D59" s="3">
        <v>5326</v>
      </c>
      <c r="E59" s="251">
        <v>129675</v>
      </c>
      <c r="F59" s="14">
        <v>542</v>
      </c>
      <c r="G59" s="4">
        <v>7212</v>
      </c>
      <c r="H59" s="252">
        <v>168981</v>
      </c>
      <c r="I59" s="17">
        <v>527</v>
      </c>
      <c r="J59" s="10">
        <v>9143</v>
      </c>
      <c r="K59" s="244">
        <v>205149</v>
      </c>
      <c r="L59" s="16" t="s">
        <v>451</v>
      </c>
      <c r="M59" s="8">
        <v>11095</v>
      </c>
      <c r="N59" s="253">
        <v>243443</v>
      </c>
      <c r="O59" s="15" t="s">
        <v>452</v>
      </c>
      <c r="P59" s="254">
        <v>12490</v>
      </c>
      <c r="Q59" s="255">
        <v>280886</v>
      </c>
      <c r="R59" s="256" t="s">
        <v>453</v>
      </c>
      <c r="S59" s="239">
        <v>13452</v>
      </c>
      <c r="T59" s="180">
        <v>315246</v>
      </c>
      <c r="U59" s="240">
        <v>0</v>
      </c>
      <c r="V59" s="257">
        <v>13577</v>
      </c>
      <c r="W59" s="258">
        <v>325275</v>
      </c>
      <c r="X59" s="259">
        <v>4</v>
      </c>
      <c r="Y59" s="260">
        <v>13578</v>
      </c>
      <c r="Z59" s="261">
        <v>325325</v>
      </c>
      <c r="AA59" s="352">
        <v>1</v>
      </c>
      <c r="AB59" s="305">
        <v>13578</v>
      </c>
      <c r="AC59" s="351">
        <v>325325</v>
      </c>
      <c r="AD59" s="308">
        <v>0</v>
      </c>
      <c r="AE59" s="356">
        <v>13890</v>
      </c>
      <c r="AF59" s="356">
        <v>341044</v>
      </c>
      <c r="AG59" s="366">
        <v>351</v>
      </c>
      <c r="AH59" s="304">
        <v>14935</v>
      </c>
      <c r="AI59" s="358">
        <v>366889</v>
      </c>
      <c r="AJ59" s="307">
        <v>344</v>
      </c>
      <c r="AK59" s="254">
        <v>16230</v>
      </c>
      <c r="AL59" s="432">
        <v>391465</v>
      </c>
      <c r="AM59" s="433">
        <v>333</v>
      </c>
      <c r="AN59" s="558">
        <v>17875</v>
      </c>
      <c r="AO59" s="558">
        <v>416882</v>
      </c>
      <c r="AP59" s="558">
        <v>347</v>
      </c>
      <c r="AQ59" s="4">
        <f>G59-D59</f>
        <v>1886</v>
      </c>
      <c r="AR59" s="412">
        <f>(H59-E59)/100</f>
        <v>393.06</v>
      </c>
      <c r="AS59" s="10">
        <f>J59-G59</f>
        <v>1931</v>
      </c>
      <c r="AT59" s="244">
        <f>(K59-H59)/100</f>
        <v>361.68</v>
      </c>
      <c r="AU59" s="245">
        <f>M59-J59</f>
        <v>1952</v>
      </c>
      <c r="AV59" s="246">
        <f>(N59-K59)/100</f>
        <v>382.94</v>
      </c>
      <c r="AW59" s="247">
        <f>P59-M59</f>
        <v>1395</v>
      </c>
      <c r="AX59" s="248">
        <f>(Q59-N59)/100</f>
        <v>374.43</v>
      </c>
      <c r="AY59" s="239">
        <f>S59-P59</f>
        <v>962</v>
      </c>
      <c r="AZ59" s="414">
        <f>(T59-Q59)/100</f>
        <v>343.6</v>
      </c>
      <c r="BA59" s="417">
        <f>V59-S59</f>
        <v>125</v>
      </c>
      <c r="BB59" s="418">
        <f>(W59-T59)/100</f>
        <v>100.29</v>
      </c>
      <c r="BC59" s="336">
        <f>Y59-V59</f>
        <v>1</v>
      </c>
      <c r="BD59" s="381">
        <f>(Z59-W59)/100</f>
        <v>0.5</v>
      </c>
      <c r="BE59" s="249">
        <f>AB59-Y59</f>
        <v>0</v>
      </c>
      <c r="BF59" s="368">
        <f>(AC59-Z59)/100</f>
        <v>0</v>
      </c>
      <c r="BG59" s="372">
        <f>AE59-AB59</f>
        <v>312</v>
      </c>
      <c r="BH59" s="373">
        <f>(AF59-AC59)/100</f>
        <v>157.19</v>
      </c>
      <c r="BI59" s="378">
        <f>AH59-AE59</f>
        <v>1045</v>
      </c>
      <c r="BJ59" s="384">
        <f>(AI59-AF59)/100</f>
        <v>258.45</v>
      </c>
      <c r="BK59" s="437">
        <f>AK59-AH59</f>
        <v>1295</v>
      </c>
      <c r="BL59" s="438">
        <f>(AL59-AI59)/100</f>
        <v>245.76</v>
      </c>
      <c r="BM59" s="563">
        <f>AN59-D59</f>
        <v>12549</v>
      </c>
      <c r="BN59" s="564">
        <f>(AO59-AL59)/100</f>
        <v>254.17</v>
      </c>
      <c r="BO59" s="250"/>
      <c r="BP59" s="1" t="s">
        <v>67</v>
      </c>
    </row>
    <row r="60" spans="1:68" ht="15.75">
      <c r="A60" s="19" t="s">
        <v>454</v>
      </c>
      <c r="B60" s="2" t="s">
        <v>66</v>
      </c>
      <c r="C60" s="1" t="s">
        <v>65</v>
      </c>
      <c r="D60" s="3">
        <v>5116</v>
      </c>
      <c r="E60" s="251">
        <v>133791</v>
      </c>
      <c r="F60" s="14">
        <v>529</v>
      </c>
      <c r="G60" s="4">
        <v>6852</v>
      </c>
      <c r="H60" s="252">
        <v>173466</v>
      </c>
      <c r="I60" s="17">
        <v>525</v>
      </c>
      <c r="J60" s="10">
        <v>8591</v>
      </c>
      <c r="K60" s="244">
        <v>210002</v>
      </c>
      <c r="L60" s="16" t="s">
        <v>455</v>
      </c>
      <c r="M60" s="8">
        <v>10388</v>
      </c>
      <c r="N60" s="253">
        <v>249115</v>
      </c>
      <c r="O60" s="15" t="s">
        <v>456</v>
      </c>
      <c r="P60" s="254">
        <v>11645</v>
      </c>
      <c r="Q60" s="255">
        <v>287330</v>
      </c>
      <c r="R60" s="256" t="s">
        <v>457</v>
      </c>
      <c r="S60" s="239">
        <v>12542</v>
      </c>
      <c r="T60" s="180">
        <v>322476</v>
      </c>
      <c r="U60" s="240">
        <v>3</v>
      </c>
      <c r="V60" s="257">
        <v>12638</v>
      </c>
      <c r="W60" s="258">
        <v>332675</v>
      </c>
      <c r="X60" s="259">
        <v>2</v>
      </c>
      <c r="Y60" s="260">
        <v>12638</v>
      </c>
      <c r="Z60" s="261">
        <v>332721</v>
      </c>
      <c r="AA60" s="352">
        <v>2</v>
      </c>
      <c r="AB60" s="305">
        <v>12638</v>
      </c>
      <c r="AC60" s="351">
        <v>332726</v>
      </c>
      <c r="AD60" s="308">
        <v>0</v>
      </c>
      <c r="AE60" s="356">
        <v>12928</v>
      </c>
      <c r="AF60" s="356">
        <v>348985</v>
      </c>
      <c r="AG60" s="366">
        <v>361</v>
      </c>
      <c r="AH60" s="304">
        <v>14008</v>
      </c>
      <c r="AI60" s="358">
        <v>375978</v>
      </c>
      <c r="AJ60" s="307">
        <v>357</v>
      </c>
      <c r="AK60" s="254">
        <v>15376</v>
      </c>
      <c r="AL60" s="432">
        <v>401229</v>
      </c>
      <c r="AM60" s="433">
        <v>353</v>
      </c>
      <c r="AN60" s="558">
        <v>17160</v>
      </c>
      <c r="AO60" s="558">
        <v>427413</v>
      </c>
      <c r="AP60" s="558">
        <v>359</v>
      </c>
      <c r="AQ60" s="4">
        <f>G60-D60</f>
        <v>1736</v>
      </c>
      <c r="AR60" s="412">
        <f>(H60-E60)/100</f>
        <v>396.75</v>
      </c>
      <c r="AS60" s="10">
        <f>J60-G60</f>
        <v>1739</v>
      </c>
      <c r="AT60" s="244">
        <f>(K60-H60)/100</f>
        <v>365.36</v>
      </c>
      <c r="AU60" s="245">
        <f>M60-J60</f>
        <v>1797</v>
      </c>
      <c r="AV60" s="246">
        <f>(N60-K60)/100</f>
        <v>391.13</v>
      </c>
      <c r="AW60" s="247">
        <f>P60-M60</f>
        <v>1257</v>
      </c>
      <c r="AX60" s="248">
        <f>(Q60-N60)/100</f>
        <v>382.15</v>
      </c>
      <c r="AY60" s="239">
        <f>S60-P60</f>
        <v>897</v>
      </c>
      <c r="AZ60" s="414">
        <f>(T60-Q60)/100</f>
        <v>351.46</v>
      </c>
      <c r="BA60" s="417">
        <f>V60-S60</f>
        <v>96</v>
      </c>
      <c r="BB60" s="418">
        <f>(W60-T60)/100</f>
        <v>101.99</v>
      </c>
      <c r="BC60" s="336">
        <f>Y60-V60</f>
        <v>0</v>
      </c>
      <c r="BD60" s="381">
        <f>(Z60-W60)/100</f>
        <v>0.46</v>
      </c>
      <c r="BE60" s="249">
        <f>AB60-Y60</f>
        <v>0</v>
      </c>
      <c r="BF60" s="368">
        <f>(AC60-Z60)/100</f>
        <v>0.05</v>
      </c>
      <c r="BG60" s="372">
        <f>AE60-AB60</f>
        <v>290</v>
      </c>
      <c r="BH60" s="373">
        <f>(AF60-AC60)/100</f>
        <v>162.59</v>
      </c>
      <c r="BI60" s="378">
        <f>AH60-AE60</f>
        <v>1080</v>
      </c>
      <c r="BJ60" s="384">
        <f>(AI60-AF60)/100</f>
        <v>269.93</v>
      </c>
      <c r="BK60" s="437">
        <f>AK60-AH60</f>
        <v>1368</v>
      </c>
      <c r="BL60" s="438">
        <f>(AL60-AI60)/100</f>
        <v>252.51</v>
      </c>
      <c r="BM60" s="563">
        <f>AN60-D60</f>
        <v>12044</v>
      </c>
      <c r="BN60" s="564">
        <f>(AO60-AL60)/100</f>
        <v>261.84</v>
      </c>
      <c r="BO60" s="250"/>
      <c r="BP60" s="1" t="s">
        <v>65</v>
      </c>
    </row>
    <row r="61" spans="1:68" ht="15.75">
      <c r="A61" s="19" t="s">
        <v>458</v>
      </c>
      <c r="B61" s="2" t="s">
        <v>64</v>
      </c>
      <c r="C61" s="1" t="s">
        <v>63</v>
      </c>
      <c r="D61" s="3">
        <v>4952</v>
      </c>
      <c r="E61" s="251">
        <v>130127</v>
      </c>
      <c r="F61" s="14">
        <v>507</v>
      </c>
      <c r="G61" s="4">
        <v>6659</v>
      </c>
      <c r="H61" s="252">
        <v>168828</v>
      </c>
      <c r="I61" s="17">
        <v>493</v>
      </c>
      <c r="J61" s="10">
        <v>8400</v>
      </c>
      <c r="K61" s="244">
        <v>204326</v>
      </c>
      <c r="L61" s="16" t="s">
        <v>451</v>
      </c>
      <c r="M61" s="8">
        <v>10094</v>
      </c>
      <c r="N61" s="253">
        <v>241940</v>
      </c>
      <c r="O61" s="15" t="s">
        <v>459</v>
      </c>
      <c r="P61" s="254">
        <v>11231</v>
      </c>
      <c r="Q61" s="255">
        <v>278768</v>
      </c>
      <c r="R61" s="256" t="s">
        <v>460</v>
      </c>
      <c r="S61" s="239">
        <v>12079</v>
      </c>
      <c r="T61" s="180">
        <v>313562</v>
      </c>
      <c r="U61" s="240">
        <v>2</v>
      </c>
      <c r="V61" s="257">
        <v>12172</v>
      </c>
      <c r="W61" s="258">
        <v>323566</v>
      </c>
      <c r="X61" s="259">
        <v>3</v>
      </c>
      <c r="Y61" s="260">
        <v>12172</v>
      </c>
      <c r="Z61" s="261">
        <v>323613</v>
      </c>
      <c r="AA61" s="352">
        <v>2</v>
      </c>
      <c r="AB61" s="305">
        <v>12172</v>
      </c>
      <c r="AC61" s="351">
        <v>323613</v>
      </c>
      <c r="AD61" s="308">
        <v>0</v>
      </c>
      <c r="AE61" s="356">
        <v>12460</v>
      </c>
      <c r="AF61" s="356">
        <v>340115</v>
      </c>
      <c r="AG61" s="366">
        <v>368</v>
      </c>
      <c r="AH61" s="304">
        <v>13434</v>
      </c>
      <c r="AI61" s="358">
        <v>367397</v>
      </c>
      <c r="AJ61" s="307">
        <v>366</v>
      </c>
      <c r="AK61" s="254">
        <v>14671</v>
      </c>
      <c r="AL61" s="432">
        <v>393167</v>
      </c>
      <c r="AM61" s="433">
        <v>364</v>
      </c>
      <c r="AN61" s="558">
        <v>16255</v>
      </c>
      <c r="AO61" s="558">
        <v>419597</v>
      </c>
      <c r="AP61" s="558">
        <v>343</v>
      </c>
      <c r="AQ61" s="4">
        <f>G61-D61</f>
        <v>1707</v>
      </c>
      <c r="AR61" s="412">
        <f>(H61-E61)/100</f>
        <v>387.01</v>
      </c>
      <c r="AS61" s="10">
        <f>J61-G61</f>
        <v>1741</v>
      </c>
      <c r="AT61" s="244">
        <f>(K61-H61)/100</f>
        <v>354.98</v>
      </c>
      <c r="AU61" s="245">
        <f>M61-J61</f>
        <v>1694</v>
      </c>
      <c r="AV61" s="246">
        <f>(N61-K61)/100</f>
        <v>376.14</v>
      </c>
      <c r="AW61" s="247">
        <f>P61-M61</f>
        <v>1137</v>
      </c>
      <c r="AX61" s="248">
        <f>(Q61-N61)/100</f>
        <v>368.28</v>
      </c>
      <c r="AY61" s="239">
        <f>S61-P61</f>
        <v>848</v>
      </c>
      <c r="AZ61" s="414">
        <f>(T61-Q61)/100</f>
        <v>347.94</v>
      </c>
      <c r="BA61" s="417">
        <f>V61-S61</f>
        <v>93</v>
      </c>
      <c r="BB61" s="418">
        <f>(W61-T61)/100</f>
        <v>100.04</v>
      </c>
      <c r="BC61" s="336">
        <f>Y61-V61</f>
        <v>0</v>
      </c>
      <c r="BD61" s="381">
        <f>(Z61-W61)/100</f>
        <v>0.47</v>
      </c>
      <c r="BE61" s="249">
        <f>AB61-Y61</f>
        <v>0</v>
      </c>
      <c r="BF61" s="368">
        <f>(AC61-Z61)/100</f>
        <v>0</v>
      </c>
      <c r="BG61" s="372">
        <f>AE61-AB61</f>
        <v>288</v>
      </c>
      <c r="BH61" s="373">
        <f>(AF61-AC61)/100</f>
        <v>165.02</v>
      </c>
      <c r="BI61" s="378">
        <f>AH61-AE61</f>
        <v>974</v>
      </c>
      <c r="BJ61" s="384">
        <f>(AI61-AF61)/100</f>
        <v>272.82</v>
      </c>
      <c r="BK61" s="437">
        <f>AK61-AH61</f>
        <v>1237</v>
      </c>
      <c r="BL61" s="438">
        <f>(AL61-AI61)/100</f>
        <v>257.7</v>
      </c>
      <c r="BM61" s="563">
        <f>AN61-D61</f>
        <v>11303</v>
      </c>
      <c r="BN61" s="564">
        <f>(AO61-AL61)/100</f>
        <v>264.3</v>
      </c>
      <c r="BO61" s="250"/>
      <c r="BP61" s="1" t="s">
        <v>63</v>
      </c>
    </row>
    <row r="62" spans="1:68" ht="15.75">
      <c r="A62" s="19" t="s">
        <v>461</v>
      </c>
      <c r="B62" s="2" t="s">
        <v>62</v>
      </c>
      <c r="C62" s="1" t="s">
        <v>61</v>
      </c>
      <c r="D62" s="3">
        <v>5677</v>
      </c>
      <c r="E62" s="251">
        <v>152281</v>
      </c>
      <c r="F62" s="14">
        <v>590</v>
      </c>
      <c r="G62" s="4">
        <v>7533</v>
      </c>
      <c r="H62" s="252">
        <v>195974</v>
      </c>
      <c r="I62" s="17">
        <v>577</v>
      </c>
      <c r="J62" s="10">
        <v>9361</v>
      </c>
      <c r="K62" s="244">
        <v>236010</v>
      </c>
      <c r="L62" s="16" t="s">
        <v>462</v>
      </c>
      <c r="M62" s="8">
        <v>11309</v>
      </c>
      <c r="N62" s="253">
        <v>279886</v>
      </c>
      <c r="O62" s="15" t="s">
        <v>463</v>
      </c>
      <c r="P62" s="254">
        <v>12762</v>
      </c>
      <c r="Q62" s="255">
        <v>323555</v>
      </c>
      <c r="R62" s="256" t="s">
        <v>464</v>
      </c>
      <c r="S62" s="239">
        <v>13768</v>
      </c>
      <c r="T62" s="180">
        <v>364130</v>
      </c>
      <c r="U62" s="240">
        <v>0</v>
      </c>
      <c r="V62" s="257">
        <v>13881</v>
      </c>
      <c r="W62" s="258">
        <v>375504</v>
      </c>
      <c r="X62" s="259">
        <v>2</v>
      </c>
      <c r="Y62" s="260">
        <v>13881</v>
      </c>
      <c r="Z62" s="261">
        <v>375556</v>
      </c>
      <c r="AA62" s="352">
        <v>2</v>
      </c>
      <c r="AB62" s="305">
        <v>13881</v>
      </c>
      <c r="AC62" s="351">
        <v>375556</v>
      </c>
      <c r="AD62" s="308">
        <v>0</v>
      </c>
      <c r="AE62" s="356">
        <v>14209</v>
      </c>
      <c r="AF62" s="356">
        <v>394821</v>
      </c>
      <c r="AG62" s="366">
        <v>426</v>
      </c>
      <c r="AH62" s="304">
        <v>15359</v>
      </c>
      <c r="AI62" s="358">
        <v>426597</v>
      </c>
      <c r="AJ62" s="307">
        <v>422</v>
      </c>
      <c r="AK62" s="254">
        <v>16763</v>
      </c>
      <c r="AL62" s="432">
        <v>456484</v>
      </c>
      <c r="AM62" s="433">
        <v>408</v>
      </c>
      <c r="AN62" s="558">
        <v>18599</v>
      </c>
      <c r="AO62" s="558">
        <v>486429</v>
      </c>
      <c r="AP62" s="558">
        <v>404</v>
      </c>
      <c r="AQ62" s="4">
        <f>G62-D62</f>
        <v>1856</v>
      </c>
      <c r="AR62" s="412">
        <f>(H62-E62)/100</f>
        <v>436.93</v>
      </c>
      <c r="AS62" s="10">
        <f>J62-G62</f>
        <v>1828</v>
      </c>
      <c r="AT62" s="244">
        <f>(K62-H62)/100</f>
        <v>400.36</v>
      </c>
      <c r="AU62" s="245">
        <f>M62-J62</f>
        <v>1948</v>
      </c>
      <c r="AV62" s="246">
        <f>(N62-K62)/100</f>
        <v>438.76</v>
      </c>
      <c r="AW62" s="247">
        <f>P62-M62</f>
        <v>1453</v>
      </c>
      <c r="AX62" s="248">
        <f>(Q62-N62)/100</f>
        <v>436.69</v>
      </c>
      <c r="AY62" s="239">
        <f>S62-P62</f>
        <v>1006</v>
      </c>
      <c r="AZ62" s="414">
        <f>(T62-Q62)/100</f>
        <v>405.75</v>
      </c>
      <c r="BA62" s="417">
        <f>V62-S62</f>
        <v>113</v>
      </c>
      <c r="BB62" s="418">
        <f>(W62-T62)/100</f>
        <v>113.74</v>
      </c>
      <c r="BC62" s="336">
        <f>Y62-V62</f>
        <v>0</v>
      </c>
      <c r="BD62" s="381">
        <f>(Z62-W62)/100</f>
        <v>0.52</v>
      </c>
      <c r="BE62" s="249">
        <f>AB62-Y62</f>
        <v>0</v>
      </c>
      <c r="BF62" s="368">
        <f>(AC62-Z62)/100</f>
        <v>0</v>
      </c>
      <c r="BG62" s="372">
        <f>AE62-AB62</f>
        <v>328</v>
      </c>
      <c r="BH62" s="373">
        <f>(AF62-AC62)/100</f>
        <v>192.65</v>
      </c>
      <c r="BI62" s="378">
        <f>AH62-AE62</f>
        <v>1150</v>
      </c>
      <c r="BJ62" s="384">
        <f>(AI62-AF62)/100</f>
        <v>317.76</v>
      </c>
      <c r="BK62" s="437">
        <f>AK62-AH62</f>
        <v>1404</v>
      </c>
      <c r="BL62" s="438">
        <f>(AL62-AI62)/100</f>
        <v>298.87</v>
      </c>
      <c r="BM62" s="563">
        <f>AN62-D62</f>
        <v>12922</v>
      </c>
      <c r="BN62" s="564">
        <f>(AO62-AL62)/100</f>
        <v>299.45</v>
      </c>
      <c r="BO62" s="250"/>
      <c r="BP62" s="1" t="s">
        <v>61</v>
      </c>
    </row>
    <row r="63" spans="1:68" ht="15.75">
      <c r="A63" s="19" t="s">
        <v>465</v>
      </c>
      <c r="B63" s="2" t="s">
        <v>60</v>
      </c>
      <c r="C63" s="1" t="s">
        <v>59</v>
      </c>
      <c r="D63" s="3">
        <v>4019</v>
      </c>
      <c r="E63" s="251">
        <v>75775</v>
      </c>
      <c r="F63" s="14">
        <v>295</v>
      </c>
      <c r="G63" s="4">
        <v>5518</v>
      </c>
      <c r="H63" s="252">
        <v>97993</v>
      </c>
      <c r="I63" s="17">
        <v>293</v>
      </c>
      <c r="J63" s="10">
        <v>7107</v>
      </c>
      <c r="K63" s="244">
        <v>118545</v>
      </c>
      <c r="L63" s="16" t="s">
        <v>466</v>
      </c>
      <c r="M63" s="8">
        <v>8533</v>
      </c>
      <c r="N63" s="253">
        <v>140624</v>
      </c>
      <c r="O63" s="15" t="s">
        <v>467</v>
      </c>
      <c r="P63" s="254">
        <v>9556</v>
      </c>
      <c r="Q63" s="255">
        <v>162055</v>
      </c>
      <c r="R63" s="256" t="s">
        <v>468</v>
      </c>
      <c r="S63" s="239">
        <v>10253</v>
      </c>
      <c r="T63" s="180">
        <v>181659</v>
      </c>
      <c r="U63" s="240">
        <v>4</v>
      </c>
      <c r="V63" s="257">
        <v>10345</v>
      </c>
      <c r="W63" s="258">
        <v>187021</v>
      </c>
      <c r="X63" s="259">
        <v>4</v>
      </c>
      <c r="Y63" s="260">
        <v>10346</v>
      </c>
      <c r="Z63" s="261">
        <v>187045</v>
      </c>
      <c r="AA63" s="352">
        <v>3</v>
      </c>
      <c r="AB63" s="305">
        <v>10346</v>
      </c>
      <c r="AC63" s="351">
        <v>187045</v>
      </c>
      <c r="AD63" s="308">
        <v>0</v>
      </c>
      <c r="AE63" s="356">
        <v>10600</v>
      </c>
      <c r="AF63" s="356">
        <v>196227</v>
      </c>
      <c r="AG63" s="366">
        <v>204</v>
      </c>
      <c r="AH63" s="304">
        <v>11462</v>
      </c>
      <c r="AI63" s="358">
        <v>211478</v>
      </c>
      <c r="AJ63" s="307">
        <v>203</v>
      </c>
      <c r="AK63" s="254">
        <v>12508</v>
      </c>
      <c r="AL63" s="432">
        <v>225916</v>
      </c>
      <c r="AM63" s="433">
        <v>200</v>
      </c>
      <c r="AN63" s="558">
        <v>13881</v>
      </c>
      <c r="AO63" s="558">
        <v>240933</v>
      </c>
      <c r="AP63" s="558">
        <v>209</v>
      </c>
      <c r="AQ63" s="4">
        <f>G63-D63</f>
        <v>1499</v>
      </c>
      <c r="AR63" s="412">
        <f>(H63-E63)/100</f>
        <v>222.18</v>
      </c>
      <c r="AS63" s="10">
        <f>J63-G63</f>
        <v>1589</v>
      </c>
      <c r="AT63" s="244">
        <f>(K63-H63)/100</f>
        <v>205.52</v>
      </c>
      <c r="AU63" s="245">
        <f>M63-J63</f>
        <v>1426</v>
      </c>
      <c r="AV63" s="246">
        <f>(N63-K63)/100</f>
        <v>220.79</v>
      </c>
      <c r="AW63" s="247">
        <f>P63-M63</f>
        <v>1023</v>
      </c>
      <c r="AX63" s="248">
        <f>(Q63-N63)/100</f>
        <v>214.31</v>
      </c>
      <c r="AY63" s="239">
        <f>S63-P63</f>
        <v>697</v>
      </c>
      <c r="AZ63" s="414">
        <f>(T63-Q63)/100</f>
        <v>196.04</v>
      </c>
      <c r="BA63" s="417">
        <f>V63-S63</f>
        <v>92</v>
      </c>
      <c r="BB63" s="418">
        <f>(W63-T63)/100</f>
        <v>53.62</v>
      </c>
      <c r="BC63" s="336">
        <f>Y63-V63</f>
        <v>1</v>
      </c>
      <c r="BD63" s="381">
        <f>(Z63-W63)/100</f>
        <v>0.24</v>
      </c>
      <c r="BE63" s="249">
        <f>AB63-Y63</f>
        <v>0</v>
      </c>
      <c r="BF63" s="368">
        <f>(AC63-Z63)/100</f>
        <v>0</v>
      </c>
      <c r="BG63" s="372">
        <f>AE63-AB63</f>
        <v>254</v>
      </c>
      <c r="BH63" s="373">
        <f>(AF63-AC63)/100</f>
        <v>91.82</v>
      </c>
      <c r="BI63" s="378">
        <f>AH63-AE63</f>
        <v>862</v>
      </c>
      <c r="BJ63" s="384">
        <f>(AI63-AF63)/100</f>
        <v>152.51</v>
      </c>
      <c r="BK63" s="437">
        <f>AK63-AH63</f>
        <v>1046</v>
      </c>
      <c r="BL63" s="438">
        <f>(AL63-AI63)/100</f>
        <v>144.38</v>
      </c>
      <c r="BM63" s="563">
        <f>AN63-D63</f>
        <v>9862</v>
      </c>
      <c r="BN63" s="564">
        <f>(AO63-AL63)/100</f>
        <v>150.17</v>
      </c>
      <c r="BO63" s="250"/>
      <c r="BP63" s="1" t="s">
        <v>59</v>
      </c>
    </row>
    <row r="64" spans="1:68" ht="15.75">
      <c r="A64" s="19" t="s">
        <v>469</v>
      </c>
      <c r="B64" s="2" t="s">
        <v>58</v>
      </c>
      <c r="C64" s="1" t="s">
        <v>57</v>
      </c>
      <c r="D64" s="3">
        <v>6012</v>
      </c>
      <c r="E64" s="251">
        <v>214852</v>
      </c>
      <c r="F64" s="14">
        <v>844</v>
      </c>
      <c r="G64" s="4">
        <v>8290</v>
      </c>
      <c r="H64" s="252">
        <v>277782</v>
      </c>
      <c r="I64" s="17">
        <v>844</v>
      </c>
      <c r="J64" s="10">
        <v>10597</v>
      </c>
      <c r="K64" s="244">
        <v>335992</v>
      </c>
      <c r="L64" s="16" t="s">
        <v>470</v>
      </c>
      <c r="M64" s="8">
        <v>12955</v>
      </c>
      <c r="N64" s="253">
        <v>398562</v>
      </c>
      <c r="O64" s="15" t="s">
        <v>471</v>
      </c>
      <c r="P64" s="254">
        <v>14295</v>
      </c>
      <c r="Q64" s="255">
        <v>458272</v>
      </c>
      <c r="R64" s="256" t="s">
        <v>472</v>
      </c>
      <c r="S64" s="239">
        <v>15205</v>
      </c>
      <c r="T64" s="180">
        <v>513875</v>
      </c>
      <c r="U64" s="240">
        <v>78</v>
      </c>
      <c r="V64" s="257">
        <v>15309</v>
      </c>
      <c r="W64" s="258">
        <v>529116</v>
      </c>
      <c r="X64" s="259">
        <v>7</v>
      </c>
      <c r="Y64" s="260">
        <v>15309</v>
      </c>
      <c r="Z64" s="261">
        <v>529192</v>
      </c>
      <c r="AA64" s="352">
        <v>3</v>
      </c>
      <c r="AB64" s="305">
        <v>15309</v>
      </c>
      <c r="AC64" s="351">
        <v>529192</v>
      </c>
      <c r="AD64" s="308">
        <v>7</v>
      </c>
      <c r="AE64" s="356">
        <v>15693</v>
      </c>
      <c r="AF64" s="356">
        <v>556028</v>
      </c>
      <c r="AG64" s="366">
        <v>600</v>
      </c>
      <c r="AH64" s="304">
        <v>17025</v>
      </c>
      <c r="AI64" s="358">
        <v>599925</v>
      </c>
      <c r="AJ64" s="307">
        <v>586</v>
      </c>
      <c r="AK64" s="254">
        <v>18738</v>
      </c>
      <c r="AL64" s="432">
        <v>641449</v>
      </c>
      <c r="AM64" s="433">
        <v>573</v>
      </c>
      <c r="AN64" s="558">
        <v>20800</v>
      </c>
      <c r="AO64" s="558">
        <v>684194</v>
      </c>
      <c r="AP64" s="558">
        <v>574</v>
      </c>
      <c r="AQ64" s="4">
        <f>G64-D64</f>
        <v>2278</v>
      </c>
      <c r="AR64" s="412">
        <f>(H64-E64)/100</f>
        <v>629.3</v>
      </c>
      <c r="AS64" s="10">
        <f>J64-G64</f>
        <v>2307</v>
      </c>
      <c r="AT64" s="244">
        <f>(K64-H64)/100</f>
        <v>582.1</v>
      </c>
      <c r="AU64" s="245">
        <f>M64-J64</f>
        <v>2358</v>
      </c>
      <c r="AV64" s="246">
        <f>(N64-K64)/100</f>
        <v>625.7</v>
      </c>
      <c r="AW64" s="247">
        <f>P64-M64</f>
        <v>1340</v>
      </c>
      <c r="AX64" s="248">
        <f>(Q64-N64)/100</f>
        <v>597.1</v>
      </c>
      <c r="AY64" s="239">
        <f>S64-P64</f>
        <v>910</v>
      </c>
      <c r="AZ64" s="414">
        <f>(T64-Q64)/100</f>
        <v>556.03</v>
      </c>
      <c r="BA64" s="417">
        <f>V64-S64</f>
        <v>104</v>
      </c>
      <c r="BB64" s="418">
        <f>(W64-T64)/100</f>
        <v>152.41</v>
      </c>
      <c r="BC64" s="336">
        <f>Y64-V64</f>
        <v>0</v>
      </c>
      <c r="BD64" s="381">
        <f>(Z64-W64)/100</f>
        <v>0.76</v>
      </c>
      <c r="BE64" s="249">
        <f>AB64-Y64</f>
        <v>0</v>
      </c>
      <c r="BF64" s="368">
        <f>(AC64-Z64)/100</f>
        <v>0</v>
      </c>
      <c r="BG64" s="372">
        <f>AE64-AB64</f>
        <v>384</v>
      </c>
      <c r="BH64" s="373">
        <f>(AF64-AC64)/100</f>
        <v>268.36</v>
      </c>
      <c r="BI64" s="378">
        <f>AH64-AE64</f>
        <v>1332</v>
      </c>
      <c r="BJ64" s="384">
        <f>(AI64-AF64)/100</f>
        <v>438.97</v>
      </c>
      <c r="BK64" s="437">
        <f>AK64-AH64</f>
        <v>1713</v>
      </c>
      <c r="BL64" s="438">
        <f>(AL64-AI64)/100</f>
        <v>415.24</v>
      </c>
      <c r="BM64" s="563">
        <f>AN64-D64</f>
        <v>14788</v>
      </c>
      <c r="BN64" s="564">
        <f>(AO64-AL64)/100</f>
        <v>427.45</v>
      </c>
      <c r="BO64" s="250"/>
      <c r="BP64" s="1" t="s">
        <v>57</v>
      </c>
    </row>
    <row r="65" spans="1:68" ht="15.75">
      <c r="A65" s="19" t="s">
        <v>473</v>
      </c>
      <c r="B65" s="2" t="s">
        <v>56</v>
      </c>
      <c r="C65" s="1" t="s">
        <v>55</v>
      </c>
      <c r="D65" s="3">
        <v>5278</v>
      </c>
      <c r="E65" s="251">
        <v>136072</v>
      </c>
      <c r="F65" s="14">
        <v>549</v>
      </c>
      <c r="G65" s="4">
        <v>6965</v>
      </c>
      <c r="H65" s="252">
        <v>176219</v>
      </c>
      <c r="I65" s="17">
        <v>534</v>
      </c>
      <c r="J65" s="10">
        <v>8624</v>
      </c>
      <c r="K65" s="244">
        <v>212620</v>
      </c>
      <c r="L65" s="16" t="s">
        <v>474</v>
      </c>
      <c r="M65" s="8">
        <v>10364</v>
      </c>
      <c r="N65" s="253">
        <v>251399</v>
      </c>
      <c r="O65" s="15" t="s">
        <v>343</v>
      </c>
      <c r="P65" s="254">
        <v>11671</v>
      </c>
      <c r="Q65" s="255">
        <v>289177</v>
      </c>
      <c r="R65" s="256" t="s">
        <v>475</v>
      </c>
      <c r="S65" s="239">
        <v>12580</v>
      </c>
      <c r="T65" s="180">
        <v>323647</v>
      </c>
      <c r="U65" s="240">
        <v>5</v>
      </c>
      <c r="V65" s="257">
        <v>12683</v>
      </c>
      <c r="W65" s="258">
        <v>333018</v>
      </c>
      <c r="X65" s="259">
        <v>3</v>
      </c>
      <c r="Y65" s="260">
        <v>12684</v>
      </c>
      <c r="Z65" s="261">
        <v>333085</v>
      </c>
      <c r="AA65" s="352">
        <v>2</v>
      </c>
      <c r="AB65" s="305">
        <v>12684</v>
      </c>
      <c r="AC65" s="351">
        <v>333087</v>
      </c>
      <c r="AD65" s="308">
        <v>0</v>
      </c>
      <c r="AE65" s="356">
        <v>13005</v>
      </c>
      <c r="AF65" s="356">
        <v>361041</v>
      </c>
      <c r="AG65" s="366">
        <v>624</v>
      </c>
      <c r="AH65" s="304">
        <v>14204</v>
      </c>
      <c r="AI65" s="358">
        <v>407332</v>
      </c>
      <c r="AJ65" s="307">
        <v>614</v>
      </c>
      <c r="AK65" s="254">
        <v>15725</v>
      </c>
      <c r="AL65" s="432">
        <v>451248</v>
      </c>
      <c r="AM65" s="433">
        <v>600</v>
      </c>
      <c r="AN65" s="558">
        <v>17554</v>
      </c>
      <c r="AO65" s="558">
        <v>496531</v>
      </c>
      <c r="AP65" s="558">
        <v>608</v>
      </c>
      <c r="AQ65" s="4">
        <f>G65-D65</f>
        <v>1687</v>
      </c>
      <c r="AR65" s="412">
        <f>(H65-E65)/100</f>
        <v>401.47</v>
      </c>
      <c r="AS65" s="10">
        <f>J65-G65</f>
        <v>1659</v>
      </c>
      <c r="AT65" s="244">
        <f>(K65-H65)/100</f>
        <v>364.01</v>
      </c>
      <c r="AU65" s="245">
        <f>M65-J65</f>
        <v>1740</v>
      </c>
      <c r="AV65" s="246">
        <f>(N65-K65)/100</f>
        <v>387.79</v>
      </c>
      <c r="AW65" s="247">
        <f>P65-M65</f>
        <v>1307</v>
      </c>
      <c r="AX65" s="248">
        <f>(Q65-N65)/100</f>
        <v>377.78</v>
      </c>
      <c r="AY65" s="239">
        <f>S65-P65</f>
        <v>909</v>
      </c>
      <c r="AZ65" s="414">
        <f>(T65-Q65)/100</f>
        <v>344.7</v>
      </c>
      <c r="BA65" s="417">
        <f>V65-S65</f>
        <v>103</v>
      </c>
      <c r="BB65" s="418">
        <f>(W65-T65)/100</f>
        <v>93.71</v>
      </c>
      <c r="BC65" s="336">
        <f>Y65-V65</f>
        <v>1</v>
      </c>
      <c r="BD65" s="381">
        <f>(Z65-W65)/100</f>
        <v>0.67</v>
      </c>
      <c r="BE65" s="249">
        <f>AB65-Y65</f>
        <v>0</v>
      </c>
      <c r="BF65" s="368">
        <f>(AC65-Z65)/100</f>
        <v>0.02</v>
      </c>
      <c r="BG65" s="372">
        <f>AE65-AB65</f>
        <v>321</v>
      </c>
      <c r="BH65" s="373">
        <f>(AF65-AC65)/100</f>
        <v>279.54</v>
      </c>
      <c r="BI65" s="378">
        <f>AH65-AE65</f>
        <v>1199</v>
      </c>
      <c r="BJ65" s="384">
        <f>(AI65-AF65)/100</f>
        <v>462.91</v>
      </c>
      <c r="BK65" s="437">
        <f>AK65-AH65</f>
        <v>1521</v>
      </c>
      <c r="BL65" s="438">
        <f>(AL65-AI65)/100</f>
        <v>439.16</v>
      </c>
      <c r="BM65" s="563">
        <f>AN65-D65</f>
        <v>12276</v>
      </c>
      <c r="BN65" s="564">
        <f>(AO65-AL65)/100</f>
        <v>452.83</v>
      </c>
      <c r="BO65" s="250"/>
      <c r="BP65" s="1" t="s">
        <v>55</v>
      </c>
    </row>
    <row r="66" spans="1:68" ht="15.75">
      <c r="A66" s="19" t="s">
        <v>476</v>
      </c>
      <c r="B66" s="2" t="s">
        <v>54</v>
      </c>
      <c r="C66" s="1" t="s">
        <v>53</v>
      </c>
      <c r="D66" s="3">
        <v>6095</v>
      </c>
      <c r="E66" s="251">
        <v>216326</v>
      </c>
      <c r="F66" s="14">
        <v>838</v>
      </c>
      <c r="G66" s="4">
        <v>8150</v>
      </c>
      <c r="H66" s="252">
        <v>278745</v>
      </c>
      <c r="I66" s="17">
        <v>824</v>
      </c>
      <c r="J66" s="10">
        <v>10230</v>
      </c>
      <c r="K66" s="244">
        <v>336458</v>
      </c>
      <c r="L66" s="16" t="s">
        <v>477</v>
      </c>
      <c r="M66" s="8">
        <v>12354</v>
      </c>
      <c r="N66" s="253">
        <v>398430</v>
      </c>
      <c r="O66" s="15" t="s">
        <v>477</v>
      </c>
      <c r="P66" s="254">
        <v>13861</v>
      </c>
      <c r="Q66" s="255">
        <v>458632</v>
      </c>
      <c r="R66" s="256" t="s">
        <v>478</v>
      </c>
      <c r="S66" s="239">
        <v>14903</v>
      </c>
      <c r="T66" s="180">
        <v>514001</v>
      </c>
      <c r="U66" s="240">
        <v>79</v>
      </c>
      <c r="V66" s="257">
        <v>15020</v>
      </c>
      <c r="W66" s="258">
        <v>529134</v>
      </c>
      <c r="X66" s="259">
        <v>2</v>
      </c>
      <c r="Y66" s="260">
        <v>15020</v>
      </c>
      <c r="Z66" s="261">
        <v>529206</v>
      </c>
      <c r="AA66" s="352">
        <v>0</v>
      </c>
      <c r="AB66" s="305">
        <v>15020</v>
      </c>
      <c r="AC66" s="351">
        <v>529207</v>
      </c>
      <c r="AD66" s="308">
        <v>0</v>
      </c>
      <c r="AE66" s="356">
        <v>15393</v>
      </c>
      <c r="AF66" s="356">
        <v>555706</v>
      </c>
      <c r="AG66" s="366">
        <v>585</v>
      </c>
      <c r="AH66" s="304">
        <v>16641</v>
      </c>
      <c r="AI66" s="358">
        <v>599737</v>
      </c>
      <c r="AJ66" s="307">
        <v>583</v>
      </c>
      <c r="AK66" s="254">
        <v>18196</v>
      </c>
      <c r="AL66" s="432">
        <v>641455</v>
      </c>
      <c r="AM66" s="433">
        <v>589</v>
      </c>
      <c r="AN66" s="558">
        <v>20186</v>
      </c>
      <c r="AO66" s="558">
        <v>684832</v>
      </c>
      <c r="AP66" s="558">
        <v>589</v>
      </c>
      <c r="AQ66" s="4">
        <f>G66-D66</f>
        <v>2055</v>
      </c>
      <c r="AR66" s="412">
        <f>(H66-E66)/100</f>
        <v>624.19</v>
      </c>
      <c r="AS66" s="10">
        <f>J66-G66</f>
        <v>2080</v>
      </c>
      <c r="AT66" s="244">
        <f>(K66-H66)/100</f>
        <v>577.13</v>
      </c>
      <c r="AU66" s="245">
        <f>M66-J66</f>
        <v>2124</v>
      </c>
      <c r="AV66" s="246">
        <f>(N66-K66)/100</f>
        <v>619.72</v>
      </c>
      <c r="AW66" s="247">
        <f>P66-M66</f>
        <v>1507</v>
      </c>
      <c r="AX66" s="248">
        <f>(Q66-N66)/100</f>
        <v>602.02</v>
      </c>
      <c r="AY66" s="239">
        <f>S66-P66</f>
        <v>1042</v>
      </c>
      <c r="AZ66" s="414">
        <f>(T66-Q66)/100</f>
        <v>553.69</v>
      </c>
      <c r="BA66" s="417">
        <f>V66-S66</f>
        <v>117</v>
      </c>
      <c r="BB66" s="418">
        <f>(W66-T66)/100</f>
        <v>151.33</v>
      </c>
      <c r="BC66" s="336">
        <f>Y66-V66</f>
        <v>0</v>
      </c>
      <c r="BD66" s="381">
        <f>(Z66-W66)/100</f>
        <v>0.72</v>
      </c>
      <c r="BE66" s="249">
        <f>AB66-Y66</f>
        <v>0</v>
      </c>
      <c r="BF66" s="368">
        <f>(AC66-Z66)/100</f>
        <v>0.01</v>
      </c>
      <c r="BG66" s="372">
        <f>AE66-AB66</f>
        <v>373</v>
      </c>
      <c r="BH66" s="373">
        <f>(AF66-AC66)/100</f>
        <v>264.99</v>
      </c>
      <c r="BI66" s="378">
        <f>AH66-AE66</f>
        <v>1248</v>
      </c>
      <c r="BJ66" s="384">
        <f>(AI66-AF66)/100</f>
        <v>440.31</v>
      </c>
      <c r="BK66" s="437">
        <f>AK66-AH66</f>
        <v>1555</v>
      </c>
      <c r="BL66" s="438">
        <f>(AL66-AI66)/100</f>
        <v>417.18</v>
      </c>
      <c r="BM66" s="563">
        <f>AN66-D66</f>
        <v>14091</v>
      </c>
      <c r="BN66" s="564">
        <f>(AO66-AL66)/100</f>
        <v>433.77</v>
      </c>
      <c r="BO66" s="250"/>
      <c r="BP66" s="1" t="s">
        <v>53</v>
      </c>
    </row>
    <row r="67" spans="1:68" ht="15.75">
      <c r="A67" s="19" t="s">
        <v>479</v>
      </c>
      <c r="B67" s="2" t="s">
        <v>52</v>
      </c>
      <c r="C67" s="1" t="s">
        <v>51</v>
      </c>
      <c r="D67" s="3">
        <v>4081</v>
      </c>
      <c r="E67" s="251">
        <v>70461</v>
      </c>
      <c r="F67" s="14">
        <v>280</v>
      </c>
      <c r="G67" s="4">
        <v>5444</v>
      </c>
      <c r="H67" s="252">
        <v>90972</v>
      </c>
      <c r="I67" s="17">
        <v>271</v>
      </c>
      <c r="J67" s="10">
        <v>6802</v>
      </c>
      <c r="K67" s="244">
        <v>109952</v>
      </c>
      <c r="L67" s="16" t="s">
        <v>480</v>
      </c>
      <c r="M67" s="8">
        <v>8192</v>
      </c>
      <c r="N67" s="253">
        <v>130348</v>
      </c>
      <c r="O67" s="15" t="s">
        <v>481</v>
      </c>
      <c r="P67" s="254">
        <v>9174</v>
      </c>
      <c r="Q67" s="255">
        <v>150126</v>
      </c>
      <c r="R67" s="256" t="s">
        <v>482</v>
      </c>
      <c r="S67" s="239">
        <v>9839</v>
      </c>
      <c r="T67" s="180">
        <v>168355</v>
      </c>
      <c r="U67" s="240">
        <v>77</v>
      </c>
      <c r="V67" s="257">
        <v>9922</v>
      </c>
      <c r="W67" s="258">
        <v>173329</v>
      </c>
      <c r="X67" s="259">
        <v>2</v>
      </c>
      <c r="Y67" s="260">
        <v>9923</v>
      </c>
      <c r="Z67" s="261">
        <v>173351</v>
      </c>
      <c r="AA67" s="352">
        <v>2</v>
      </c>
      <c r="AB67" s="305">
        <v>9923</v>
      </c>
      <c r="AC67" s="351">
        <v>173351</v>
      </c>
      <c r="AD67" s="308">
        <v>0</v>
      </c>
      <c r="AE67" s="356">
        <v>10154</v>
      </c>
      <c r="AF67" s="356">
        <v>181849</v>
      </c>
      <c r="AG67" s="366">
        <v>189</v>
      </c>
      <c r="AH67" s="304">
        <v>10902</v>
      </c>
      <c r="AI67" s="358">
        <v>196069</v>
      </c>
      <c r="AJ67" s="307">
        <v>190</v>
      </c>
      <c r="AK67" s="254">
        <v>11830</v>
      </c>
      <c r="AL67" s="432">
        <v>209678</v>
      </c>
      <c r="AM67" s="433">
        <v>189</v>
      </c>
      <c r="AN67" s="558">
        <v>13014</v>
      </c>
      <c r="AO67" s="558">
        <v>223837</v>
      </c>
      <c r="AP67" s="558">
        <v>194</v>
      </c>
      <c r="AQ67" s="4">
        <f>G67-D67</f>
        <v>1363</v>
      </c>
      <c r="AR67" s="412">
        <f>(H67-E67)/100</f>
        <v>205.11</v>
      </c>
      <c r="AS67" s="10">
        <f>J67-G67</f>
        <v>1358</v>
      </c>
      <c r="AT67" s="244">
        <f>(K67-H67)/100</f>
        <v>189.8</v>
      </c>
      <c r="AU67" s="245">
        <f>M67-J67</f>
        <v>1390</v>
      </c>
      <c r="AV67" s="246">
        <f>(N67-K67)/100</f>
        <v>203.96</v>
      </c>
      <c r="AW67" s="247">
        <f>P67-M67</f>
        <v>982</v>
      </c>
      <c r="AX67" s="248">
        <f>(Q67-N67)/100</f>
        <v>197.78</v>
      </c>
      <c r="AY67" s="239">
        <f>S67-P67</f>
        <v>665</v>
      </c>
      <c r="AZ67" s="414">
        <f>(T67-Q67)/100</f>
        <v>182.29</v>
      </c>
      <c r="BA67" s="417">
        <f>V67-S67</f>
        <v>83</v>
      </c>
      <c r="BB67" s="418">
        <f>(W67-T67)/100</f>
        <v>49.74</v>
      </c>
      <c r="BC67" s="336">
        <f>Y67-V67</f>
        <v>1</v>
      </c>
      <c r="BD67" s="381">
        <f>(Z67-W67)/100</f>
        <v>0.22</v>
      </c>
      <c r="BE67" s="249">
        <f>AB67-Y67</f>
        <v>0</v>
      </c>
      <c r="BF67" s="368">
        <f>(AC67-Z67)/100</f>
        <v>0</v>
      </c>
      <c r="BG67" s="372">
        <f>AE67-AB67</f>
        <v>231</v>
      </c>
      <c r="BH67" s="373">
        <f>(AF67-AC67)/100</f>
        <v>84.98</v>
      </c>
      <c r="BI67" s="378">
        <f>AH67-AE67</f>
        <v>748</v>
      </c>
      <c r="BJ67" s="384">
        <f>(AI67-AF67)/100</f>
        <v>142.2</v>
      </c>
      <c r="BK67" s="437">
        <f>AK67-AH67</f>
        <v>928</v>
      </c>
      <c r="BL67" s="438">
        <f>(AL67-AI67)/100</f>
        <v>136.09</v>
      </c>
      <c r="BM67" s="563">
        <f>AN67-D67</f>
        <v>8933</v>
      </c>
      <c r="BN67" s="564">
        <f>(AO67-AL67)/100</f>
        <v>141.59</v>
      </c>
      <c r="BO67" s="250"/>
      <c r="BP67" s="1" t="s">
        <v>51</v>
      </c>
    </row>
    <row r="68" spans="1:68" ht="15.75">
      <c r="A68" s="19" t="s">
        <v>483</v>
      </c>
      <c r="B68" s="2" t="s">
        <v>50</v>
      </c>
      <c r="C68" s="1" t="s">
        <v>49</v>
      </c>
      <c r="D68" s="3">
        <v>2322</v>
      </c>
      <c r="E68" s="251">
        <v>67214</v>
      </c>
      <c r="F68" s="14">
        <v>273</v>
      </c>
      <c r="G68" s="4">
        <v>3337</v>
      </c>
      <c r="H68" s="252">
        <v>86955</v>
      </c>
      <c r="I68" s="17">
        <v>242</v>
      </c>
      <c r="J68" s="10">
        <v>4207</v>
      </c>
      <c r="K68" s="244">
        <v>102928</v>
      </c>
      <c r="L68" s="16" t="s">
        <v>484</v>
      </c>
      <c r="M68" s="8">
        <v>5017</v>
      </c>
      <c r="N68" s="253">
        <v>119120</v>
      </c>
      <c r="O68" s="15" t="s">
        <v>485</v>
      </c>
      <c r="P68" s="254">
        <v>5521</v>
      </c>
      <c r="Q68" s="255">
        <v>134300</v>
      </c>
      <c r="R68" s="256" t="s">
        <v>486</v>
      </c>
      <c r="S68" s="239">
        <v>5843</v>
      </c>
      <c r="T68" s="180">
        <v>148574</v>
      </c>
      <c r="U68" s="240">
        <v>2</v>
      </c>
      <c r="V68" s="257">
        <v>5880</v>
      </c>
      <c r="W68" s="258">
        <v>153451</v>
      </c>
      <c r="X68" s="259">
        <v>3</v>
      </c>
      <c r="Y68" s="260">
        <v>5880</v>
      </c>
      <c r="Z68" s="261">
        <v>153466</v>
      </c>
      <c r="AA68" s="352">
        <v>2</v>
      </c>
      <c r="AB68" s="305">
        <v>5880</v>
      </c>
      <c r="AC68" s="351">
        <v>153466</v>
      </c>
      <c r="AD68" s="308">
        <v>0</v>
      </c>
      <c r="AE68" s="356">
        <v>6027</v>
      </c>
      <c r="AF68" s="356">
        <v>164230</v>
      </c>
      <c r="AG68" s="366">
        <v>297</v>
      </c>
      <c r="AH68" s="304">
        <v>6541</v>
      </c>
      <c r="AI68" s="358">
        <v>186087</v>
      </c>
      <c r="AJ68" s="307">
        <v>302</v>
      </c>
      <c r="AK68" s="254">
        <v>7191</v>
      </c>
      <c r="AL68" s="432">
        <v>208419</v>
      </c>
      <c r="AM68" s="433">
        <v>403</v>
      </c>
      <c r="AN68" s="558">
        <v>8087</v>
      </c>
      <c r="AO68" s="558">
        <v>230215</v>
      </c>
      <c r="AP68" s="558">
        <v>197</v>
      </c>
      <c r="AQ68" s="4">
        <f>G68-D68</f>
        <v>1015</v>
      </c>
      <c r="AR68" s="412">
        <f>(H68-E68)/100</f>
        <v>197.41</v>
      </c>
      <c r="AS68" s="10">
        <f>J68-G68</f>
        <v>870</v>
      </c>
      <c r="AT68" s="244">
        <f>(K68-H68)/100</f>
        <v>159.73</v>
      </c>
      <c r="AU68" s="245">
        <f>M68-J68</f>
        <v>810</v>
      </c>
      <c r="AV68" s="246">
        <f>(N68-K68)/100</f>
        <v>161.92</v>
      </c>
      <c r="AW68" s="247">
        <f>P68-M68</f>
        <v>504</v>
      </c>
      <c r="AX68" s="248">
        <f>(Q68-N68)/100</f>
        <v>151.8</v>
      </c>
      <c r="AY68" s="239">
        <f>S68-P68</f>
        <v>322</v>
      </c>
      <c r="AZ68" s="414">
        <f>(T68-Q68)/100</f>
        <v>142.74</v>
      </c>
      <c r="BA68" s="417">
        <f>V68-S68</f>
        <v>37</v>
      </c>
      <c r="BB68" s="418">
        <f>(W68-T68)/100</f>
        <v>48.77</v>
      </c>
      <c r="BC68" s="336">
        <f>Y68-V68</f>
        <v>0</v>
      </c>
      <c r="BD68" s="381">
        <f>(Z68-W68)/100</f>
        <v>0.15</v>
      </c>
      <c r="BE68" s="249">
        <f>AB68-Y68</f>
        <v>0</v>
      </c>
      <c r="BF68" s="368">
        <f>(AC68-Z68)/100</f>
        <v>0</v>
      </c>
      <c r="BG68" s="372">
        <f>AE68-AB68</f>
        <v>147</v>
      </c>
      <c r="BH68" s="373">
        <f>(AF68-AC68)/100</f>
        <v>107.64</v>
      </c>
      <c r="BI68" s="378">
        <f>AH68-AE68</f>
        <v>514</v>
      </c>
      <c r="BJ68" s="384">
        <f>(AI68-AF68)/100</f>
        <v>218.57</v>
      </c>
      <c r="BK68" s="437">
        <f>AK68-AH68</f>
        <v>650</v>
      </c>
      <c r="BL68" s="438">
        <f>(AL68-AI68)/100</f>
        <v>223.32</v>
      </c>
      <c r="BM68" s="563">
        <f>AN68-D68</f>
        <v>5765</v>
      </c>
      <c r="BN68" s="564">
        <f>(AO68-AL68)/100</f>
        <v>217.96</v>
      </c>
      <c r="BO68" s="250"/>
      <c r="BP68" s="1" t="s">
        <v>49</v>
      </c>
    </row>
    <row r="69" spans="1:68" ht="15.75">
      <c r="A69" s="19" t="s">
        <v>487</v>
      </c>
      <c r="B69" s="2" t="s">
        <v>48</v>
      </c>
      <c r="C69" s="1" t="s">
        <v>47</v>
      </c>
      <c r="D69" s="3">
        <v>4785</v>
      </c>
      <c r="E69" s="251">
        <v>73322</v>
      </c>
      <c r="F69" s="14">
        <v>283</v>
      </c>
      <c r="G69" s="4">
        <v>6372</v>
      </c>
      <c r="H69" s="252">
        <v>94790</v>
      </c>
      <c r="I69" s="17">
        <v>286</v>
      </c>
      <c r="J69" s="10">
        <v>7970</v>
      </c>
      <c r="K69" s="244">
        <v>114979</v>
      </c>
      <c r="L69" s="16" t="s">
        <v>442</v>
      </c>
      <c r="M69" s="8">
        <v>9623</v>
      </c>
      <c r="N69" s="253">
        <v>136659</v>
      </c>
      <c r="O69" s="15" t="s">
        <v>488</v>
      </c>
      <c r="P69" s="254">
        <v>10807</v>
      </c>
      <c r="Q69" s="255">
        <v>157430</v>
      </c>
      <c r="R69" s="256" t="s">
        <v>362</v>
      </c>
      <c r="S69" s="239">
        <v>11639</v>
      </c>
      <c r="T69" s="180">
        <v>176243</v>
      </c>
      <c r="U69" s="240">
        <v>5</v>
      </c>
      <c r="V69" s="257">
        <v>11729</v>
      </c>
      <c r="W69" s="258">
        <v>181254</v>
      </c>
      <c r="X69" s="259">
        <v>3</v>
      </c>
      <c r="Y69" s="260">
        <v>11729</v>
      </c>
      <c r="Z69" s="261">
        <v>181276</v>
      </c>
      <c r="AA69" s="352">
        <v>2</v>
      </c>
      <c r="AB69" s="305">
        <v>11729</v>
      </c>
      <c r="AC69" s="351">
        <v>181276</v>
      </c>
      <c r="AD69" s="308">
        <v>0</v>
      </c>
      <c r="AE69" s="356">
        <v>11988</v>
      </c>
      <c r="AF69" s="356">
        <v>189829</v>
      </c>
      <c r="AG69" s="366">
        <v>192</v>
      </c>
      <c r="AH69" s="304">
        <v>12858</v>
      </c>
      <c r="AI69" s="358">
        <v>204041</v>
      </c>
      <c r="AJ69" s="307">
        <v>187</v>
      </c>
      <c r="AK69" s="254">
        <v>13959</v>
      </c>
      <c r="AL69" s="432">
        <v>217563</v>
      </c>
      <c r="AM69" s="433">
        <v>187</v>
      </c>
      <c r="AN69" s="558">
        <v>15339</v>
      </c>
      <c r="AO69" s="558">
        <v>231700</v>
      </c>
      <c r="AP69" s="558">
        <v>193</v>
      </c>
      <c r="AQ69" s="4">
        <f>G69-D69</f>
        <v>1587</v>
      </c>
      <c r="AR69" s="412">
        <f>(H69-E69)/100</f>
        <v>214.68</v>
      </c>
      <c r="AS69" s="10">
        <f>J69-G69</f>
        <v>1598</v>
      </c>
      <c r="AT69" s="244">
        <f>(K69-H69)/100</f>
        <v>201.89</v>
      </c>
      <c r="AU69" s="245">
        <f>M69-J69</f>
        <v>1653</v>
      </c>
      <c r="AV69" s="246">
        <f>(N69-K69)/100</f>
        <v>216.8</v>
      </c>
      <c r="AW69" s="247">
        <f>P69-M69</f>
        <v>1184</v>
      </c>
      <c r="AX69" s="248">
        <f>(Q69-N69)/100</f>
        <v>207.71</v>
      </c>
      <c r="AY69" s="239">
        <f>S69-P69</f>
        <v>832</v>
      </c>
      <c r="AZ69" s="414">
        <f>(T69-Q69)/100</f>
        <v>188.13</v>
      </c>
      <c r="BA69" s="417">
        <f>V69-S69</f>
        <v>90</v>
      </c>
      <c r="BB69" s="418">
        <f>(W69-T69)/100</f>
        <v>50.11</v>
      </c>
      <c r="BC69" s="336">
        <f>Y69-V69</f>
        <v>0</v>
      </c>
      <c r="BD69" s="381">
        <f>(Z69-W69)/100</f>
        <v>0.22</v>
      </c>
      <c r="BE69" s="249">
        <f>AB69-Y69</f>
        <v>0</v>
      </c>
      <c r="BF69" s="368">
        <f>(AC69-Z69)/100</f>
        <v>0</v>
      </c>
      <c r="BG69" s="372">
        <f>AE69-AB69</f>
        <v>259</v>
      </c>
      <c r="BH69" s="373">
        <f>(AF69-AC69)/100</f>
        <v>85.53</v>
      </c>
      <c r="BI69" s="378">
        <f>AH69-AE69</f>
        <v>870</v>
      </c>
      <c r="BJ69" s="384">
        <f>(AI69-AF69)/100</f>
        <v>142.12</v>
      </c>
      <c r="BK69" s="437">
        <f>AK69-AH69</f>
        <v>1101</v>
      </c>
      <c r="BL69" s="438">
        <f>(AL69-AI69)/100</f>
        <v>135.22</v>
      </c>
      <c r="BM69" s="563">
        <f>AN69-D69</f>
        <v>10554</v>
      </c>
      <c r="BN69" s="564">
        <f>(AO69-AL69)/100</f>
        <v>141.37</v>
      </c>
      <c r="BO69" s="250"/>
      <c r="BP69" s="1" t="s">
        <v>47</v>
      </c>
    </row>
    <row r="70" spans="1:68" ht="15.75">
      <c r="A70" s="19" t="s">
        <v>489</v>
      </c>
      <c r="B70" s="2" t="s">
        <v>46</v>
      </c>
      <c r="C70" s="1" t="s">
        <v>45</v>
      </c>
      <c r="D70" s="3">
        <v>5297</v>
      </c>
      <c r="E70" s="251">
        <v>80085</v>
      </c>
      <c r="F70" s="14">
        <v>313</v>
      </c>
      <c r="G70" s="4">
        <v>7127</v>
      </c>
      <c r="H70" s="252">
        <v>103136</v>
      </c>
      <c r="I70" s="17">
        <v>304</v>
      </c>
      <c r="J70" s="10">
        <v>8930</v>
      </c>
      <c r="K70" s="244">
        <v>124552</v>
      </c>
      <c r="L70" s="16" t="s">
        <v>490</v>
      </c>
      <c r="M70" s="8">
        <v>10812</v>
      </c>
      <c r="N70" s="253">
        <v>147518</v>
      </c>
      <c r="O70" s="15" t="s">
        <v>274</v>
      </c>
      <c r="P70" s="254">
        <v>12189</v>
      </c>
      <c r="Q70" s="255">
        <v>169595</v>
      </c>
      <c r="R70" s="256" t="s">
        <v>274</v>
      </c>
      <c r="S70" s="239">
        <v>13130</v>
      </c>
      <c r="T70" s="180">
        <v>189770</v>
      </c>
      <c r="U70" s="240">
        <v>77</v>
      </c>
      <c r="V70" s="257">
        <v>13234</v>
      </c>
      <c r="W70" s="258">
        <v>195195</v>
      </c>
      <c r="X70" s="259">
        <v>7</v>
      </c>
      <c r="Y70" s="260">
        <v>13236</v>
      </c>
      <c r="Z70" s="261">
        <v>195259</v>
      </c>
      <c r="AA70" s="352">
        <v>6</v>
      </c>
      <c r="AB70" s="305">
        <v>13236</v>
      </c>
      <c r="AC70" s="351">
        <v>195259</v>
      </c>
      <c r="AD70" s="308">
        <v>6</v>
      </c>
      <c r="AE70" s="356">
        <v>13550</v>
      </c>
      <c r="AF70" s="356">
        <v>204661</v>
      </c>
      <c r="AG70" s="366">
        <v>213</v>
      </c>
      <c r="AH70" s="304">
        <v>14546</v>
      </c>
      <c r="AI70" s="358">
        <v>220332</v>
      </c>
      <c r="AJ70" s="307">
        <v>209</v>
      </c>
      <c r="AK70" s="254">
        <v>15801</v>
      </c>
      <c r="AL70" s="432">
        <v>235257</v>
      </c>
      <c r="AM70" s="433">
        <v>207</v>
      </c>
      <c r="AN70" s="558">
        <v>17375</v>
      </c>
      <c r="AO70" s="558">
        <v>250853</v>
      </c>
      <c r="AP70" s="558">
        <v>214</v>
      </c>
      <c r="AQ70" s="4">
        <f>G70-D70</f>
        <v>1830</v>
      </c>
      <c r="AR70" s="412">
        <f>(H70-E70)/100</f>
        <v>230.51</v>
      </c>
      <c r="AS70" s="10">
        <f>J70-G70</f>
        <v>1803</v>
      </c>
      <c r="AT70" s="244">
        <f>(K70-H70)/100</f>
        <v>214.16</v>
      </c>
      <c r="AU70" s="245">
        <f>M70-J70</f>
        <v>1882</v>
      </c>
      <c r="AV70" s="246">
        <f>(N70-K70)/100</f>
        <v>229.66</v>
      </c>
      <c r="AW70" s="247">
        <f>P70-M70</f>
        <v>1377</v>
      </c>
      <c r="AX70" s="248">
        <f>(Q70-N70)/100</f>
        <v>220.77</v>
      </c>
      <c r="AY70" s="239">
        <f>S70-P70</f>
        <v>941</v>
      </c>
      <c r="AZ70" s="414">
        <f>(T70-Q70)/100</f>
        <v>201.75</v>
      </c>
      <c r="BA70" s="417">
        <f>V70-S70</f>
        <v>104</v>
      </c>
      <c r="BB70" s="418">
        <f>(W70-T70)/100</f>
        <v>54.25</v>
      </c>
      <c r="BC70" s="336">
        <f>Y70-V70</f>
        <v>2</v>
      </c>
      <c r="BD70" s="381">
        <f>(Z70-W70)/100</f>
        <v>0.64</v>
      </c>
      <c r="BE70" s="249">
        <f>AB70-Y70</f>
        <v>0</v>
      </c>
      <c r="BF70" s="368">
        <f>(AC70-Z70)/100</f>
        <v>0</v>
      </c>
      <c r="BG70" s="372">
        <f>AE70-AB70</f>
        <v>314</v>
      </c>
      <c r="BH70" s="373">
        <f>(AF70-AC70)/100</f>
        <v>94.02</v>
      </c>
      <c r="BI70" s="378">
        <f>AH70-AE70</f>
        <v>996</v>
      </c>
      <c r="BJ70" s="384">
        <f>(AI70-AF70)/100</f>
        <v>156.71</v>
      </c>
      <c r="BK70" s="437">
        <f>AK70-AH70</f>
        <v>1255</v>
      </c>
      <c r="BL70" s="438">
        <f>(AL70-AI70)/100</f>
        <v>149.25</v>
      </c>
      <c r="BM70" s="563">
        <f>AN70-D70</f>
        <v>12078</v>
      </c>
      <c r="BN70" s="564">
        <f>(AO70-AL70)/100</f>
        <v>155.96</v>
      </c>
      <c r="BO70" s="250"/>
      <c r="BP70" s="1" t="s">
        <v>45</v>
      </c>
    </row>
    <row r="71" spans="1:68" ht="15.75">
      <c r="A71" s="19" t="s">
        <v>491</v>
      </c>
      <c r="B71" s="2" t="s">
        <v>44</v>
      </c>
      <c r="C71" s="1" t="s">
        <v>43</v>
      </c>
      <c r="D71" s="3">
        <v>4667</v>
      </c>
      <c r="E71" s="251">
        <v>70158</v>
      </c>
      <c r="F71" s="14">
        <v>341</v>
      </c>
      <c r="G71" s="4">
        <v>6490</v>
      </c>
      <c r="H71" s="252">
        <v>96129</v>
      </c>
      <c r="I71" s="17">
        <v>351</v>
      </c>
      <c r="J71" s="10">
        <v>8226</v>
      </c>
      <c r="K71" s="244">
        <v>119776</v>
      </c>
      <c r="L71" s="16" t="s">
        <v>492</v>
      </c>
      <c r="M71" s="8">
        <v>10039</v>
      </c>
      <c r="N71" s="253">
        <v>145097</v>
      </c>
      <c r="O71" s="15" t="s">
        <v>493</v>
      </c>
      <c r="P71" s="254">
        <v>11173</v>
      </c>
      <c r="Q71" s="255">
        <v>169109</v>
      </c>
      <c r="R71" s="256" t="s">
        <v>494</v>
      </c>
      <c r="S71" s="239">
        <v>11994</v>
      </c>
      <c r="T71" s="180">
        <v>191470</v>
      </c>
      <c r="U71" s="240">
        <v>2</v>
      </c>
      <c r="V71" s="257">
        <v>12093</v>
      </c>
      <c r="W71" s="258">
        <v>197524</v>
      </c>
      <c r="X71" s="259">
        <v>3</v>
      </c>
      <c r="Y71" s="260">
        <v>12094</v>
      </c>
      <c r="Z71" s="261">
        <v>197554</v>
      </c>
      <c r="AA71" s="352">
        <v>2</v>
      </c>
      <c r="AB71" s="305">
        <v>12094</v>
      </c>
      <c r="AC71" s="351">
        <v>197554</v>
      </c>
      <c r="AD71" s="308">
        <v>0</v>
      </c>
      <c r="AE71" s="356">
        <v>12391</v>
      </c>
      <c r="AF71" s="356">
        <v>207434</v>
      </c>
      <c r="AG71" s="366">
        <v>290</v>
      </c>
      <c r="AH71" s="304">
        <v>13603</v>
      </c>
      <c r="AI71" s="358">
        <v>229318</v>
      </c>
      <c r="AJ71" s="307">
        <v>293</v>
      </c>
      <c r="AK71" s="254">
        <v>15023</v>
      </c>
      <c r="AL71" s="432">
        <v>250173</v>
      </c>
      <c r="AM71" s="433">
        <v>290</v>
      </c>
      <c r="AN71" s="558">
        <v>16787</v>
      </c>
      <c r="AO71" s="558">
        <v>271877</v>
      </c>
      <c r="AP71" s="558">
        <v>298</v>
      </c>
      <c r="AQ71" s="4">
        <f>G71-D71</f>
        <v>1823</v>
      </c>
      <c r="AR71" s="412">
        <f>(H71-E71)/100</f>
        <v>259.71</v>
      </c>
      <c r="AS71" s="10">
        <f>J71-G71</f>
        <v>1736</v>
      </c>
      <c r="AT71" s="244">
        <f>(K71-H71)/100</f>
        <v>236.47</v>
      </c>
      <c r="AU71" s="245">
        <f>M71-J71</f>
        <v>1813</v>
      </c>
      <c r="AV71" s="246">
        <f>(N71-K71)/100</f>
        <v>253.21</v>
      </c>
      <c r="AW71" s="247">
        <f>P71-M71</f>
        <v>1134</v>
      </c>
      <c r="AX71" s="248">
        <f>(Q71-N71)/100</f>
        <v>240.12</v>
      </c>
      <c r="AY71" s="239">
        <f>S71-P71</f>
        <v>821</v>
      </c>
      <c r="AZ71" s="414">
        <f>(T71-Q71)/100</f>
        <v>223.61</v>
      </c>
      <c r="BA71" s="417">
        <f>V71-S71</f>
        <v>99</v>
      </c>
      <c r="BB71" s="418">
        <f>(W71-T71)/100</f>
        <v>60.54</v>
      </c>
      <c r="BC71" s="336">
        <f>Y71-V71</f>
        <v>1</v>
      </c>
      <c r="BD71" s="381">
        <f>(Z71-W71)/100</f>
        <v>0.3</v>
      </c>
      <c r="BE71" s="249">
        <f>AB71-Y71</f>
        <v>0</v>
      </c>
      <c r="BF71" s="368">
        <f>(AC71-Z71)/100</f>
        <v>0</v>
      </c>
      <c r="BG71" s="372">
        <f>AE71-AB71</f>
        <v>297</v>
      </c>
      <c r="BH71" s="373">
        <f>(AF71-AC71)/100</f>
        <v>98.8</v>
      </c>
      <c r="BI71" s="378">
        <f>AH71-AE71</f>
        <v>1212</v>
      </c>
      <c r="BJ71" s="384">
        <f>(AI71-AF71)/100</f>
        <v>218.84</v>
      </c>
      <c r="BK71" s="437">
        <f>AK71-AH71</f>
        <v>1420</v>
      </c>
      <c r="BL71" s="438">
        <f>(AL71-AI71)/100</f>
        <v>208.55</v>
      </c>
      <c r="BM71" s="563">
        <f>AN71-D71</f>
        <v>12120</v>
      </c>
      <c r="BN71" s="564">
        <f>(AO71-AL71)/100</f>
        <v>217.04</v>
      </c>
      <c r="BO71" s="250"/>
      <c r="BP71" s="1" t="s">
        <v>43</v>
      </c>
    </row>
    <row r="72" spans="1:68" ht="15.75">
      <c r="A72" s="19" t="s">
        <v>495</v>
      </c>
      <c r="B72" s="2" t="s">
        <v>42</v>
      </c>
      <c r="C72" s="1" t="s">
        <v>41</v>
      </c>
      <c r="D72" s="3">
        <v>5490</v>
      </c>
      <c r="E72" s="251">
        <v>102963</v>
      </c>
      <c r="F72" s="14">
        <v>412</v>
      </c>
      <c r="G72" s="4">
        <v>7345</v>
      </c>
      <c r="H72" s="252">
        <v>133649</v>
      </c>
      <c r="I72" s="17">
        <v>407</v>
      </c>
      <c r="J72" s="10">
        <v>9225</v>
      </c>
      <c r="K72" s="244">
        <v>162130</v>
      </c>
      <c r="L72" s="16" t="s">
        <v>356</v>
      </c>
      <c r="M72" s="8">
        <v>11147</v>
      </c>
      <c r="N72" s="253">
        <v>192633</v>
      </c>
      <c r="O72" s="15" t="s">
        <v>417</v>
      </c>
      <c r="P72" s="254">
        <v>12548</v>
      </c>
      <c r="Q72" s="255">
        <v>222342</v>
      </c>
      <c r="R72" s="256" t="s">
        <v>417</v>
      </c>
      <c r="S72" s="239">
        <v>13548</v>
      </c>
      <c r="T72" s="180">
        <v>249792</v>
      </c>
      <c r="U72" s="240">
        <v>3</v>
      </c>
      <c r="V72" s="257">
        <v>13667</v>
      </c>
      <c r="W72" s="258">
        <v>257262</v>
      </c>
      <c r="X72" s="259">
        <v>2</v>
      </c>
      <c r="Y72" s="260">
        <v>13667</v>
      </c>
      <c r="Z72" s="261">
        <v>257299</v>
      </c>
      <c r="AA72" s="352">
        <v>3</v>
      </c>
      <c r="AB72" s="305">
        <v>13667</v>
      </c>
      <c r="AC72" s="351">
        <v>257299</v>
      </c>
      <c r="AD72" s="308">
        <v>0</v>
      </c>
      <c r="AE72" s="356">
        <v>13961</v>
      </c>
      <c r="AF72" s="356">
        <v>269003</v>
      </c>
      <c r="AG72" s="366">
        <v>345</v>
      </c>
      <c r="AH72" s="304">
        <v>15116</v>
      </c>
      <c r="AI72" s="358">
        <v>294732</v>
      </c>
      <c r="AJ72" s="307">
        <v>342</v>
      </c>
      <c r="AK72" s="254">
        <v>16506</v>
      </c>
      <c r="AL72" s="432">
        <v>319099</v>
      </c>
      <c r="AM72" s="433">
        <v>337</v>
      </c>
      <c r="AN72" s="558">
        <v>18286</v>
      </c>
      <c r="AO72" s="558">
        <v>344384</v>
      </c>
      <c r="AP72" s="558">
        <v>347</v>
      </c>
      <c r="AQ72" s="4">
        <f>G72-D72</f>
        <v>1855</v>
      </c>
      <c r="AR72" s="412">
        <f>(H72-E72)/100</f>
        <v>306.86</v>
      </c>
      <c r="AS72" s="10">
        <f>J72-G72</f>
        <v>1880</v>
      </c>
      <c r="AT72" s="244">
        <f>(K72-H72)/100</f>
        <v>284.81</v>
      </c>
      <c r="AU72" s="245">
        <f>M72-J72</f>
        <v>1922</v>
      </c>
      <c r="AV72" s="246">
        <f>(N72-K72)/100</f>
        <v>305.03</v>
      </c>
      <c r="AW72" s="247">
        <f>P72-M72</f>
        <v>1401</v>
      </c>
      <c r="AX72" s="248">
        <f>(Q72-N72)/100</f>
        <v>297.09</v>
      </c>
      <c r="AY72" s="239">
        <f>S72-P72</f>
        <v>1000</v>
      </c>
      <c r="AZ72" s="414">
        <f>(T72-Q72)/100</f>
        <v>274.5</v>
      </c>
      <c r="BA72" s="417">
        <f>V72-S72</f>
        <v>119</v>
      </c>
      <c r="BB72" s="418">
        <f>(W72-T72)/100</f>
        <v>74.7</v>
      </c>
      <c r="BC72" s="336">
        <f>Y72-V72</f>
        <v>0</v>
      </c>
      <c r="BD72" s="381">
        <f>(Z72-W72)/100</f>
        <v>0.37</v>
      </c>
      <c r="BE72" s="249">
        <f>AB72-Y72</f>
        <v>0</v>
      </c>
      <c r="BF72" s="368">
        <f>(AC72-Z72)/100</f>
        <v>0</v>
      </c>
      <c r="BG72" s="372">
        <f>AE72-AB72</f>
        <v>294</v>
      </c>
      <c r="BH72" s="373">
        <f>(AF72-AC72)/100</f>
        <v>117.04</v>
      </c>
      <c r="BI72" s="378">
        <f>AH72-AE72</f>
        <v>1155</v>
      </c>
      <c r="BJ72" s="384">
        <f>(AI72-AF72)/100</f>
        <v>257.29</v>
      </c>
      <c r="BK72" s="437">
        <f>AK72-AH72</f>
        <v>1390</v>
      </c>
      <c r="BL72" s="438">
        <f>(AL72-AI72)/100</f>
        <v>243.67</v>
      </c>
      <c r="BM72" s="563">
        <f>AN72-D72</f>
        <v>12796</v>
      </c>
      <c r="BN72" s="564">
        <f>(AO72-AL72)/100</f>
        <v>252.85</v>
      </c>
      <c r="BO72" s="250"/>
      <c r="BP72" s="1" t="s">
        <v>41</v>
      </c>
    </row>
    <row r="73" spans="1:68" ht="15.75">
      <c r="A73" s="19" t="s">
        <v>496</v>
      </c>
      <c r="B73" s="2" t="s">
        <v>40</v>
      </c>
      <c r="C73" s="1" t="s">
        <v>39</v>
      </c>
      <c r="D73" s="3">
        <v>5745</v>
      </c>
      <c r="E73" s="251">
        <v>111211</v>
      </c>
      <c r="F73" s="14">
        <v>396</v>
      </c>
      <c r="G73" s="4">
        <v>7650</v>
      </c>
      <c r="H73" s="252">
        <v>141064</v>
      </c>
      <c r="I73" s="17">
        <v>404</v>
      </c>
      <c r="J73" s="10">
        <v>9522</v>
      </c>
      <c r="K73" s="244">
        <v>168684</v>
      </c>
      <c r="L73" s="16" t="s">
        <v>497</v>
      </c>
      <c r="M73" s="8">
        <v>11439</v>
      </c>
      <c r="N73" s="253">
        <v>198225</v>
      </c>
      <c r="O73" s="15" t="s">
        <v>498</v>
      </c>
      <c r="P73" s="254">
        <v>12837</v>
      </c>
      <c r="Q73" s="255">
        <v>227057</v>
      </c>
      <c r="R73" s="256" t="s">
        <v>356</v>
      </c>
      <c r="S73" s="239">
        <v>13808</v>
      </c>
      <c r="T73" s="180">
        <v>253708</v>
      </c>
      <c r="U73" s="240">
        <v>3</v>
      </c>
      <c r="V73" s="257">
        <v>13915</v>
      </c>
      <c r="W73" s="258">
        <v>260998</v>
      </c>
      <c r="X73" s="259">
        <v>3</v>
      </c>
      <c r="Y73" s="260">
        <v>13916</v>
      </c>
      <c r="Z73" s="261">
        <v>261034</v>
      </c>
      <c r="AA73" s="352">
        <v>3</v>
      </c>
      <c r="AB73" s="305">
        <v>13916</v>
      </c>
      <c r="AC73" s="351">
        <v>261034</v>
      </c>
      <c r="AD73" s="308">
        <v>0</v>
      </c>
      <c r="AE73" s="356">
        <v>14178</v>
      </c>
      <c r="AF73" s="356">
        <v>272389</v>
      </c>
      <c r="AG73" s="366">
        <v>333</v>
      </c>
      <c r="AH73" s="304">
        <v>15263</v>
      </c>
      <c r="AI73" s="358">
        <v>297378</v>
      </c>
      <c r="AJ73" s="307">
        <v>330</v>
      </c>
      <c r="AK73" s="254">
        <v>16623</v>
      </c>
      <c r="AL73" s="432">
        <v>321110</v>
      </c>
      <c r="AM73" s="433">
        <v>330</v>
      </c>
      <c r="AN73" s="558">
        <v>18379</v>
      </c>
      <c r="AO73" s="558">
        <v>345442</v>
      </c>
      <c r="AP73" s="558">
        <v>323</v>
      </c>
      <c r="AQ73" s="4">
        <f>G73-D73</f>
        <v>1905</v>
      </c>
      <c r="AR73" s="412">
        <f>(H73-E73)/100</f>
        <v>298.53</v>
      </c>
      <c r="AS73" s="10">
        <f>J73-G73</f>
        <v>1872</v>
      </c>
      <c r="AT73" s="244">
        <f>(K73-H73)/100</f>
        <v>276.2</v>
      </c>
      <c r="AU73" s="245">
        <f>M73-J73</f>
        <v>1917</v>
      </c>
      <c r="AV73" s="246">
        <f>(N73-K73)/100</f>
        <v>295.41</v>
      </c>
      <c r="AW73" s="247">
        <f>P73-M73</f>
        <v>1398</v>
      </c>
      <c r="AX73" s="248">
        <f>(Q73-N73)/100</f>
        <v>288.32</v>
      </c>
      <c r="AY73" s="239">
        <f>S73-P73</f>
        <v>971</v>
      </c>
      <c r="AZ73" s="414">
        <f>(T73-Q73)/100</f>
        <v>266.51</v>
      </c>
      <c r="BA73" s="417">
        <f>V73-S73</f>
        <v>107</v>
      </c>
      <c r="BB73" s="418">
        <f>(W73-T73)/100</f>
        <v>72.9</v>
      </c>
      <c r="BC73" s="336">
        <f>Y73-V73</f>
        <v>1</v>
      </c>
      <c r="BD73" s="381">
        <f>(Z73-W73)/100</f>
        <v>0.36</v>
      </c>
      <c r="BE73" s="249">
        <f>AB73-Y73</f>
        <v>0</v>
      </c>
      <c r="BF73" s="368">
        <f>(AC73-Z73)/100</f>
        <v>0</v>
      </c>
      <c r="BG73" s="372">
        <f>AE73-AB73</f>
        <v>262</v>
      </c>
      <c r="BH73" s="373">
        <f>(AF73-AC73)/100</f>
        <v>113.55</v>
      </c>
      <c r="BI73" s="378">
        <f>AH73-AE73</f>
        <v>1085</v>
      </c>
      <c r="BJ73" s="384">
        <f>(AI73-AF73)/100</f>
        <v>249.89</v>
      </c>
      <c r="BK73" s="437">
        <f>AK73-AH73</f>
        <v>1360</v>
      </c>
      <c r="BL73" s="438">
        <f>(AL73-AI73)/100</f>
        <v>237.32</v>
      </c>
      <c r="BM73" s="563">
        <f>AN73-D73</f>
        <v>12634</v>
      </c>
      <c r="BN73" s="564">
        <f>(AO73-AL73)/100</f>
        <v>243.32</v>
      </c>
      <c r="BO73" s="250"/>
      <c r="BP73" s="1" t="s">
        <v>39</v>
      </c>
    </row>
    <row r="74" spans="1:68" ht="15.75">
      <c r="A74" s="19" t="s">
        <v>499</v>
      </c>
      <c r="B74" s="2" t="s">
        <v>38</v>
      </c>
      <c r="C74" s="1" t="s">
        <v>37</v>
      </c>
      <c r="D74" s="3">
        <v>4154</v>
      </c>
      <c r="E74" s="251">
        <v>73289</v>
      </c>
      <c r="F74" s="14">
        <v>269</v>
      </c>
      <c r="G74" s="4">
        <v>5718</v>
      </c>
      <c r="H74" s="252">
        <v>93598</v>
      </c>
      <c r="I74" s="17">
        <v>268</v>
      </c>
      <c r="J74" s="10">
        <v>7206</v>
      </c>
      <c r="K74" s="244">
        <v>112303</v>
      </c>
      <c r="L74" s="16" t="s">
        <v>405</v>
      </c>
      <c r="M74" s="8">
        <v>8732</v>
      </c>
      <c r="N74" s="253">
        <v>132314</v>
      </c>
      <c r="O74" s="15" t="s">
        <v>500</v>
      </c>
      <c r="P74" s="254">
        <v>9891</v>
      </c>
      <c r="Q74" s="255">
        <v>151924</v>
      </c>
      <c r="R74" s="256" t="s">
        <v>480</v>
      </c>
      <c r="S74" s="239">
        <v>10673</v>
      </c>
      <c r="T74" s="180">
        <v>170001</v>
      </c>
      <c r="U74" s="240">
        <v>2</v>
      </c>
      <c r="V74" s="257">
        <v>10751</v>
      </c>
      <c r="W74" s="258">
        <v>174891</v>
      </c>
      <c r="X74" s="259">
        <v>2</v>
      </c>
      <c r="Y74" s="260">
        <v>10752</v>
      </c>
      <c r="Z74" s="261">
        <v>174915</v>
      </c>
      <c r="AA74" s="352">
        <v>1</v>
      </c>
      <c r="AB74" s="305">
        <v>10752</v>
      </c>
      <c r="AC74" s="351">
        <v>174915</v>
      </c>
      <c r="AD74" s="308">
        <v>0</v>
      </c>
      <c r="AE74" s="356">
        <v>10950</v>
      </c>
      <c r="AF74" s="356">
        <v>182625</v>
      </c>
      <c r="AG74" s="366">
        <v>228</v>
      </c>
      <c r="AH74" s="304">
        <v>11642</v>
      </c>
      <c r="AI74" s="358">
        <v>199220</v>
      </c>
      <c r="AJ74" s="307">
        <v>218</v>
      </c>
      <c r="AK74" s="254">
        <v>12588</v>
      </c>
      <c r="AL74" s="432">
        <v>214970</v>
      </c>
      <c r="AM74" s="433">
        <v>224</v>
      </c>
      <c r="AN74" s="558">
        <v>14029</v>
      </c>
      <c r="AO74" s="558">
        <v>231938</v>
      </c>
      <c r="AP74" s="558">
        <v>232</v>
      </c>
      <c r="AQ74" s="4">
        <f>G74-D74</f>
        <v>1564</v>
      </c>
      <c r="AR74" s="412">
        <f>(H74-E74)/100</f>
        <v>203.09</v>
      </c>
      <c r="AS74" s="10">
        <f>J74-G74</f>
        <v>1488</v>
      </c>
      <c r="AT74" s="244">
        <f>(K74-H74)/100</f>
        <v>187.05</v>
      </c>
      <c r="AU74" s="245">
        <f>M74-J74</f>
        <v>1526</v>
      </c>
      <c r="AV74" s="246">
        <f>(N74-K74)/100</f>
        <v>200.11</v>
      </c>
      <c r="AW74" s="247">
        <f>P74-M74</f>
        <v>1159</v>
      </c>
      <c r="AX74" s="248">
        <f>(Q74-N74)/100</f>
        <v>196.1</v>
      </c>
      <c r="AY74" s="239">
        <f>S74-P74</f>
        <v>782</v>
      </c>
      <c r="AZ74" s="414">
        <f>(T74-Q74)/100</f>
        <v>180.77</v>
      </c>
      <c r="BA74" s="417">
        <f>V74-S74</f>
        <v>78</v>
      </c>
      <c r="BB74" s="418">
        <f>(W74-T74)/100</f>
        <v>48.9</v>
      </c>
      <c r="BC74" s="336">
        <f>Y74-V74</f>
        <v>1</v>
      </c>
      <c r="BD74" s="381">
        <f>(Z74-W74)/100</f>
        <v>0.24</v>
      </c>
      <c r="BE74" s="249">
        <f>AB74-Y74</f>
        <v>0</v>
      </c>
      <c r="BF74" s="368">
        <f>(AC74-Z74)/100</f>
        <v>0</v>
      </c>
      <c r="BG74" s="372">
        <f>AE74-AB74</f>
        <v>198</v>
      </c>
      <c r="BH74" s="373">
        <f>(AF74-AC74)/100</f>
        <v>77.1</v>
      </c>
      <c r="BI74" s="378">
        <f>AH74-AE74</f>
        <v>692</v>
      </c>
      <c r="BJ74" s="384">
        <f>(AI74-AF74)/100</f>
        <v>165.95</v>
      </c>
      <c r="BK74" s="437">
        <f>AK74-AH74</f>
        <v>946</v>
      </c>
      <c r="BL74" s="438">
        <f>(AL74-AI74)/100</f>
        <v>157.5</v>
      </c>
      <c r="BM74" s="563">
        <f>AN74-D74</f>
        <v>9875</v>
      </c>
      <c r="BN74" s="564">
        <f>(AO74-AL74)/100</f>
        <v>169.68</v>
      </c>
      <c r="BO74" s="250"/>
      <c r="BP74" s="1" t="s">
        <v>37</v>
      </c>
    </row>
    <row r="75" spans="1:68" ht="15.75">
      <c r="A75" s="19" t="s">
        <v>501</v>
      </c>
      <c r="B75" s="2" t="s">
        <v>36</v>
      </c>
      <c r="C75" s="1" t="s">
        <v>35</v>
      </c>
      <c r="D75" s="3">
        <v>5066</v>
      </c>
      <c r="E75" s="251">
        <v>75109</v>
      </c>
      <c r="F75" s="14">
        <v>281</v>
      </c>
      <c r="G75" s="4">
        <v>6761</v>
      </c>
      <c r="H75" s="252">
        <v>95782</v>
      </c>
      <c r="I75" s="17">
        <v>279</v>
      </c>
      <c r="J75" s="10">
        <v>8404</v>
      </c>
      <c r="K75" s="244">
        <v>114945</v>
      </c>
      <c r="L75" s="16" t="s">
        <v>480</v>
      </c>
      <c r="M75" s="8">
        <v>10079</v>
      </c>
      <c r="N75" s="253">
        <v>135434</v>
      </c>
      <c r="O75" s="15" t="s">
        <v>502</v>
      </c>
      <c r="P75" s="254">
        <v>11350</v>
      </c>
      <c r="Q75" s="255">
        <v>155367</v>
      </c>
      <c r="R75" s="256" t="s">
        <v>503</v>
      </c>
      <c r="S75" s="239">
        <v>12202</v>
      </c>
      <c r="T75" s="180">
        <v>173764</v>
      </c>
      <c r="U75" s="240">
        <v>1</v>
      </c>
      <c r="V75" s="257">
        <v>12314</v>
      </c>
      <c r="W75" s="258">
        <v>178766</v>
      </c>
      <c r="X75" s="259">
        <v>2</v>
      </c>
      <c r="Y75" s="260">
        <v>12315</v>
      </c>
      <c r="Z75" s="261">
        <v>178795</v>
      </c>
      <c r="AA75" s="352">
        <v>3</v>
      </c>
      <c r="AB75" s="305">
        <v>12315</v>
      </c>
      <c r="AC75" s="351">
        <v>178802</v>
      </c>
      <c r="AD75" s="308">
        <v>0</v>
      </c>
      <c r="AE75" s="356">
        <v>12570</v>
      </c>
      <c r="AF75" s="356">
        <v>186710</v>
      </c>
      <c r="AG75" s="366">
        <v>237</v>
      </c>
      <c r="AH75" s="304">
        <v>13593</v>
      </c>
      <c r="AI75" s="358">
        <v>204106</v>
      </c>
      <c r="AJ75" s="307">
        <v>229</v>
      </c>
      <c r="AK75" s="254">
        <v>14855</v>
      </c>
      <c r="AL75" s="432">
        <v>220619</v>
      </c>
      <c r="AM75" s="433">
        <v>229</v>
      </c>
      <c r="AN75" s="558">
        <v>16418</v>
      </c>
      <c r="AO75" s="558">
        <v>237706</v>
      </c>
      <c r="AP75" s="558">
        <v>232</v>
      </c>
      <c r="AQ75" s="4">
        <f>G75-D75</f>
        <v>1695</v>
      </c>
      <c r="AR75" s="412">
        <f>(H75-E75)/100</f>
        <v>206.73</v>
      </c>
      <c r="AS75" s="10">
        <f>J75-G75</f>
        <v>1643</v>
      </c>
      <c r="AT75" s="244">
        <f>(K75-H75)/100</f>
        <v>191.63</v>
      </c>
      <c r="AU75" s="245">
        <f>M75-J75</f>
        <v>1675</v>
      </c>
      <c r="AV75" s="246">
        <f>(N75-K75)/100</f>
        <v>204.89</v>
      </c>
      <c r="AW75" s="247">
        <f>P75-M75</f>
        <v>1271</v>
      </c>
      <c r="AX75" s="248">
        <f>(Q75-N75)/100</f>
        <v>199.33</v>
      </c>
      <c r="AY75" s="239">
        <f>S75-P75</f>
        <v>852</v>
      </c>
      <c r="AZ75" s="414">
        <f>(T75-Q75)/100</f>
        <v>183.97</v>
      </c>
      <c r="BA75" s="417">
        <f>V75-S75</f>
        <v>112</v>
      </c>
      <c r="BB75" s="418">
        <f>(W75-T75)/100</f>
        <v>50.02</v>
      </c>
      <c r="BC75" s="336">
        <f>Y75-V75</f>
        <v>1</v>
      </c>
      <c r="BD75" s="381">
        <f>(Z75-W75)/100</f>
        <v>0.29</v>
      </c>
      <c r="BE75" s="249">
        <f>AB75-Y75</f>
        <v>0</v>
      </c>
      <c r="BF75" s="368">
        <f>(AC75-Z75)/100</f>
        <v>0.07</v>
      </c>
      <c r="BG75" s="372">
        <f>AE75-AB75</f>
        <v>255</v>
      </c>
      <c r="BH75" s="373">
        <f>(AF75-AC75)/100</f>
        <v>79.08</v>
      </c>
      <c r="BI75" s="378">
        <f>AH75-AE75</f>
        <v>1023</v>
      </c>
      <c r="BJ75" s="384">
        <f>(AI75-AF75)/100</f>
        <v>173.96</v>
      </c>
      <c r="BK75" s="437">
        <f>AK75-AH75</f>
        <v>1262</v>
      </c>
      <c r="BL75" s="438">
        <f>(AL75-AI75)/100</f>
        <v>165.13</v>
      </c>
      <c r="BM75" s="563">
        <f>AN75-D75</f>
        <v>11352</v>
      </c>
      <c r="BN75" s="564">
        <f>(AO75-AL75)/100</f>
        <v>170.87</v>
      </c>
      <c r="BO75" s="250"/>
      <c r="BP75" s="1" t="s">
        <v>35</v>
      </c>
    </row>
    <row r="76" spans="1:68" ht="15.75">
      <c r="A76" s="19" t="s">
        <v>504</v>
      </c>
      <c r="B76" s="405" t="s">
        <v>571</v>
      </c>
      <c r="C76" s="1" t="s">
        <v>34</v>
      </c>
      <c r="D76" s="3">
        <v>3563</v>
      </c>
      <c r="E76" s="251">
        <v>87012</v>
      </c>
      <c r="F76" s="14">
        <v>327</v>
      </c>
      <c r="G76" s="4">
        <v>4795</v>
      </c>
      <c r="H76" s="252">
        <v>110924</v>
      </c>
      <c r="I76" s="17">
        <v>322</v>
      </c>
      <c r="J76" s="10">
        <v>6066</v>
      </c>
      <c r="K76" s="244">
        <v>132991</v>
      </c>
      <c r="L76" s="16" t="s">
        <v>276</v>
      </c>
      <c r="M76" s="8">
        <v>7511</v>
      </c>
      <c r="N76" s="253">
        <v>157357</v>
      </c>
      <c r="O76" s="15" t="s">
        <v>505</v>
      </c>
      <c r="P76" s="254">
        <v>8549</v>
      </c>
      <c r="Q76" s="255">
        <v>181060</v>
      </c>
      <c r="R76" s="256" t="s">
        <v>493</v>
      </c>
      <c r="S76" s="239">
        <v>9305</v>
      </c>
      <c r="T76" s="180">
        <v>203004</v>
      </c>
      <c r="U76" s="240">
        <v>4</v>
      </c>
      <c r="V76" s="257">
        <v>9401</v>
      </c>
      <c r="W76" s="258">
        <v>209003</v>
      </c>
      <c r="X76" s="259">
        <v>8</v>
      </c>
      <c r="Y76" s="260">
        <v>9402</v>
      </c>
      <c r="Z76" s="261">
        <v>209046</v>
      </c>
      <c r="AA76" s="352">
        <v>2</v>
      </c>
      <c r="AB76" s="305">
        <v>9402</v>
      </c>
      <c r="AC76" s="351">
        <v>209047</v>
      </c>
      <c r="AD76" s="308">
        <v>0</v>
      </c>
      <c r="AE76" s="356">
        <v>9563</v>
      </c>
      <c r="AF76" s="356">
        <v>217874</v>
      </c>
      <c r="AG76" s="366">
        <v>261</v>
      </c>
      <c r="AH76" s="304">
        <v>10581</v>
      </c>
      <c r="AI76" s="358">
        <v>238360</v>
      </c>
      <c r="AJ76" s="307">
        <v>278</v>
      </c>
      <c r="AK76" s="254">
        <v>11843</v>
      </c>
      <c r="AL76" s="432">
        <v>258091</v>
      </c>
      <c r="AM76" s="433">
        <v>277</v>
      </c>
      <c r="AN76" s="558">
        <v>13461</v>
      </c>
      <c r="AO76" s="558">
        <v>278607</v>
      </c>
      <c r="AP76" s="558">
        <v>279</v>
      </c>
      <c r="AQ76" s="4">
        <f>G76-D76</f>
        <v>1232</v>
      </c>
      <c r="AR76" s="412">
        <f>(H76-E76)/100</f>
        <v>239.12</v>
      </c>
      <c r="AS76" s="10">
        <f>J76-G76</f>
        <v>1271</v>
      </c>
      <c r="AT76" s="244">
        <f>(K76-H76)/100</f>
        <v>220.67</v>
      </c>
      <c r="AU76" s="245">
        <f>M76-J76</f>
        <v>1445</v>
      </c>
      <c r="AV76" s="246">
        <f>(N76-K76)/100</f>
        <v>243.66</v>
      </c>
      <c r="AW76" s="247">
        <f>P76-M76</f>
        <v>1038</v>
      </c>
      <c r="AX76" s="248">
        <f>(Q76-N76)/100</f>
        <v>237.03</v>
      </c>
      <c r="AY76" s="239">
        <f>S76-P76</f>
        <v>756</v>
      </c>
      <c r="AZ76" s="414">
        <f>(T76-Q76)/100</f>
        <v>219.44</v>
      </c>
      <c r="BA76" s="417">
        <f>V76-S76</f>
        <v>96</v>
      </c>
      <c r="BB76" s="418">
        <f>(W76-T76)/100</f>
        <v>59.99</v>
      </c>
      <c r="BC76" s="336">
        <f>Y76-V76</f>
        <v>1</v>
      </c>
      <c r="BD76" s="381">
        <f>(Z76-W76)/100</f>
        <v>0.43</v>
      </c>
      <c r="BE76" s="249">
        <f>AB76-Y76</f>
        <v>0</v>
      </c>
      <c r="BF76" s="368">
        <f>(AC76-Z76)/100</f>
        <v>0.01</v>
      </c>
      <c r="BG76" s="372">
        <f>AE76-AB76</f>
        <v>161</v>
      </c>
      <c r="BH76" s="373">
        <f>(AF76-AC76)/100</f>
        <v>88.27</v>
      </c>
      <c r="BI76" s="378">
        <f>AH76-AE76</f>
        <v>1018</v>
      </c>
      <c r="BJ76" s="384">
        <f>(AI76-AF76)/100</f>
        <v>204.86</v>
      </c>
      <c r="BK76" s="437">
        <f>AK76-AH76</f>
        <v>1262</v>
      </c>
      <c r="BL76" s="438">
        <f>(AL76-AI76)/100</f>
        <v>197.31</v>
      </c>
      <c r="BM76" s="563">
        <f>AN76-D76</f>
        <v>9898</v>
      </c>
      <c r="BN76" s="564">
        <f>(AO76-AL76)/100</f>
        <v>205.16</v>
      </c>
      <c r="BO76" s="250"/>
      <c r="BP76" s="1" t="s">
        <v>34</v>
      </c>
    </row>
    <row r="77" spans="1:68" ht="15.75">
      <c r="A77" s="19" t="s">
        <v>506</v>
      </c>
      <c r="B77" s="2" t="s">
        <v>33</v>
      </c>
      <c r="C77" s="1" t="s">
        <v>32</v>
      </c>
      <c r="D77" s="3">
        <v>4599</v>
      </c>
      <c r="E77" s="251">
        <v>135508</v>
      </c>
      <c r="F77" s="14">
        <v>515</v>
      </c>
      <c r="G77" s="4">
        <v>6290</v>
      </c>
      <c r="H77" s="252">
        <v>174639</v>
      </c>
      <c r="I77" s="17">
        <v>516</v>
      </c>
      <c r="J77" s="10">
        <v>7868</v>
      </c>
      <c r="K77" s="244">
        <v>210792</v>
      </c>
      <c r="L77" s="16" t="s">
        <v>460</v>
      </c>
      <c r="M77" s="8">
        <v>9440</v>
      </c>
      <c r="N77" s="253">
        <v>249426</v>
      </c>
      <c r="O77" s="15" t="s">
        <v>457</v>
      </c>
      <c r="P77" s="254">
        <v>10529</v>
      </c>
      <c r="Q77" s="255">
        <v>286727</v>
      </c>
      <c r="R77" s="256" t="s">
        <v>507</v>
      </c>
      <c r="S77" s="239">
        <v>11240</v>
      </c>
      <c r="T77" s="180">
        <v>319944</v>
      </c>
      <c r="U77" s="240">
        <v>13</v>
      </c>
      <c r="V77" s="257">
        <v>11355</v>
      </c>
      <c r="W77" s="258">
        <v>329653</v>
      </c>
      <c r="X77" s="259">
        <v>15</v>
      </c>
      <c r="Y77" s="260">
        <v>11397</v>
      </c>
      <c r="Z77" s="261">
        <v>330475</v>
      </c>
      <c r="AA77" s="352">
        <v>2</v>
      </c>
      <c r="AB77" s="305">
        <v>11397</v>
      </c>
      <c r="AC77" s="351">
        <v>330481</v>
      </c>
      <c r="AD77" s="308">
        <v>1</v>
      </c>
      <c r="AE77" s="356">
        <v>11609</v>
      </c>
      <c r="AF77" s="356">
        <v>344894</v>
      </c>
      <c r="AG77" s="366">
        <v>424</v>
      </c>
      <c r="AH77" s="304">
        <v>12400</v>
      </c>
      <c r="AI77" s="358">
        <v>376416</v>
      </c>
      <c r="AJ77" s="307">
        <v>419</v>
      </c>
      <c r="AK77" s="254">
        <v>13397</v>
      </c>
      <c r="AL77" s="432">
        <v>406375</v>
      </c>
      <c r="AM77" s="433">
        <v>417</v>
      </c>
      <c r="AN77" s="558">
        <v>14766</v>
      </c>
      <c r="AO77" s="558">
        <v>437615</v>
      </c>
      <c r="AP77" s="558">
        <v>420</v>
      </c>
      <c r="AQ77" s="4">
        <f>G77-D77</f>
        <v>1691</v>
      </c>
      <c r="AR77" s="412">
        <f>(H77-E77)/100</f>
        <v>391.31</v>
      </c>
      <c r="AS77" s="10">
        <f>J77-G77</f>
        <v>1578</v>
      </c>
      <c r="AT77" s="244">
        <f>(K77-H77)/100</f>
        <v>361.53</v>
      </c>
      <c r="AU77" s="245">
        <f>M77-J77</f>
        <v>1572</v>
      </c>
      <c r="AV77" s="246">
        <f>(N77-K77)/100</f>
        <v>386.34</v>
      </c>
      <c r="AW77" s="247">
        <f>P77-M77</f>
        <v>1089</v>
      </c>
      <c r="AX77" s="248">
        <f>(Q77-N77)/100</f>
        <v>373.01</v>
      </c>
      <c r="AY77" s="239">
        <f>S77-P77</f>
        <v>711</v>
      </c>
      <c r="AZ77" s="414">
        <f>(T77-Q77)/100</f>
        <v>332.17</v>
      </c>
      <c r="BA77" s="417">
        <f>V77-S77</f>
        <v>115</v>
      </c>
      <c r="BB77" s="418">
        <f>(W77-T77)/100</f>
        <v>97.09</v>
      </c>
      <c r="BC77" s="336">
        <f>Y77-V77</f>
        <v>42</v>
      </c>
      <c r="BD77" s="381">
        <f>(Z77-W77)/100</f>
        <v>8.22</v>
      </c>
      <c r="BE77" s="249">
        <f>AB77-Y77</f>
        <v>0</v>
      </c>
      <c r="BF77" s="368">
        <f>(AC77-Z77)/100</f>
        <v>0.06</v>
      </c>
      <c r="BG77" s="372">
        <f>AE77-AB77</f>
        <v>212</v>
      </c>
      <c r="BH77" s="373">
        <f>(AF77-AC77)/100</f>
        <v>144.13</v>
      </c>
      <c r="BI77" s="378">
        <f>AH77-AE77</f>
        <v>791</v>
      </c>
      <c r="BJ77" s="384">
        <f>(AI77-AF77)/100</f>
        <v>315.22</v>
      </c>
      <c r="BK77" s="437">
        <f>AK77-AH77</f>
        <v>997</v>
      </c>
      <c r="BL77" s="438">
        <f>(AL77-AI77)/100</f>
        <v>299.59</v>
      </c>
      <c r="BM77" s="563">
        <f>AN77-D77</f>
        <v>10167</v>
      </c>
      <c r="BN77" s="564">
        <f>(AO77-AL77)/100</f>
        <v>312.4</v>
      </c>
      <c r="BO77" s="250"/>
      <c r="BP77" s="1" t="s">
        <v>32</v>
      </c>
    </row>
    <row r="78" spans="1:68" ht="15.75">
      <c r="A78" s="19" t="s">
        <v>508</v>
      </c>
      <c r="B78" s="2" t="s">
        <v>31</v>
      </c>
      <c r="C78" s="1" t="s">
        <v>30</v>
      </c>
      <c r="D78" s="3">
        <v>5686</v>
      </c>
      <c r="E78" s="251">
        <v>124370</v>
      </c>
      <c r="F78" s="14">
        <v>423</v>
      </c>
      <c r="G78" s="4">
        <v>7726</v>
      </c>
      <c r="H78" s="252">
        <v>156033</v>
      </c>
      <c r="I78" s="17">
        <v>421</v>
      </c>
      <c r="J78" s="10">
        <v>9827</v>
      </c>
      <c r="K78" s="244">
        <v>185354</v>
      </c>
      <c r="L78" s="16" t="s">
        <v>509</v>
      </c>
      <c r="M78" s="8">
        <v>11992</v>
      </c>
      <c r="N78" s="253">
        <v>216763</v>
      </c>
      <c r="O78" s="15" t="s">
        <v>497</v>
      </c>
      <c r="P78" s="254">
        <v>13631</v>
      </c>
      <c r="Q78" s="255">
        <v>247557</v>
      </c>
      <c r="R78" s="256" t="s">
        <v>510</v>
      </c>
      <c r="S78" s="239">
        <v>14793</v>
      </c>
      <c r="T78" s="180">
        <v>276661</v>
      </c>
      <c r="U78" s="240">
        <v>14</v>
      </c>
      <c r="V78" s="257">
        <v>14974</v>
      </c>
      <c r="W78" s="258">
        <v>285144</v>
      </c>
      <c r="X78" s="259">
        <v>22</v>
      </c>
      <c r="Y78" s="260">
        <v>15109</v>
      </c>
      <c r="Z78" s="261">
        <v>286599</v>
      </c>
      <c r="AA78" s="352">
        <v>15</v>
      </c>
      <c r="AB78" s="305">
        <v>15218</v>
      </c>
      <c r="AC78" s="351">
        <v>287759</v>
      </c>
      <c r="AD78" s="308">
        <v>17</v>
      </c>
      <c r="AE78" s="356">
        <v>15632</v>
      </c>
      <c r="AF78" s="356">
        <v>304529</v>
      </c>
      <c r="AG78" s="366">
        <v>372</v>
      </c>
      <c r="AH78" s="304">
        <v>16998</v>
      </c>
      <c r="AI78" s="358">
        <v>332246</v>
      </c>
      <c r="AJ78" s="307">
        <v>372</v>
      </c>
      <c r="AK78" s="254">
        <v>18615</v>
      </c>
      <c r="AL78" s="432">
        <v>358477</v>
      </c>
      <c r="AM78" s="433">
        <v>368</v>
      </c>
      <c r="AN78" s="558">
        <v>20634</v>
      </c>
      <c r="AO78" s="558">
        <v>385991</v>
      </c>
      <c r="AP78" s="558">
        <v>371</v>
      </c>
      <c r="AQ78" s="4">
        <f>G78-D78</f>
        <v>2040</v>
      </c>
      <c r="AR78" s="412">
        <f>(H78-E78)/100</f>
        <v>316.63</v>
      </c>
      <c r="AS78" s="10">
        <f>J78-G78</f>
        <v>2101</v>
      </c>
      <c r="AT78" s="244">
        <f>(K78-H78)/100</f>
        <v>293.21</v>
      </c>
      <c r="AU78" s="245">
        <f>M78-J78</f>
        <v>2165</v>
      </c>
      <c r="AV78" s="246">
        <f>(N78-K78)/100</f>
        <v>314.09</v>
      </c>
      <c r="AW78" s="247">
        <f>P78-M78</f>
        <v>1639</v>
      </c>
      <c r="AX78" s="248">
        <f>(Q78-N78)/100</f>
        <v>307.94</v>
      </c>
      <c r="AY78" s="239">
        <f>S78-P78</f>
        <v>1162</v>
      </c>
      <c r="AZ78" s="414">
        <f>(T78-Q78)/100</f>
        <v>291.04</v>
      </c>
      <c r="BA78" s="417">
        <f>V78-S78</f>
        <v>181</v>
      </c>
      <c r="BB78" s="418">
        <f>(W78-T78)/100</f>
        <v>84.83</v>
      </c>
      <c r="BC78" s="336">
        <f>Y78-V78</f>
        <v>135</v>
      </c>
      <c r="BD78" s="381">
        <f>(Z78-W78)/100</f>
        <v>14.55</v>
      </c>
      <c r="BE78" s="249">
        <f>AB78-Y78</f>
        <v>109</v>
      </c>
      <c r="BF78" s="368">
        <f>(AC78-Z78)/100</f>
        <v>11.6</v>
      </c>
      <c r="BG78" s="372">
        <f>AE78-AB78</f>
        <v>414</v>
      </c>
      <c r="BH78" s="373">
        <f>(AF78-AC78)/100</f>
        <v>167.7</v>
      </c>
      <c r="BI78" s="378">
        <f>AH78-AE78</f>
        <v>1366</v>
      </c>
      <c r="BJ78" s="384">
        <f>(AI78-AF78)/100</f>
        <v>277.17</v>
      </c>
      <c r="BK78" s="437">
        <f>AK78-AH78</f>
        <v>1617</v>
      </c>
      <c r="BL78" s="438">
        <f>(AL78-AI78)/100</f>
        <v>262.31</v>
      </c>
      <c r="BM78" s="563">
        <f>AN78-D78</f>
        <v>14948</v>
      </c>
      <c r="BN78" s="564">
        <f>(AO78-AL78)/100</f>
        <v>275.14</v>
      </c>
      <c r="BO78" s="250"/>
      <c r="BP78" s="1" t="s">
        <v>30</v>
      </c>
    </row>
    <row r="79" spans="1:68" ht="15.75">
      <c r="A79" s="19" t="s">
        <v>511</v>
      </c>
      <c r="B79" s="2" t="s">
        <v>29</v>
      </c>
      <c r="C79" s="1" t="s">
        <v>28</v>
      </c>
      <c r="D79" s="3">
        <v>4022</v>
      </c>
      <c r="E79" s="251">
        <v>136042</v>
      </c>
      <c r="F79" s="14">
        <v>519</v>
      </c>
      <c r="G79" s="4">
        <v>5459</v>
      </c>
      <c r="H79" s="252">
        <v>172685</v>
      </c>
      <c r="I79" s="17">
        <v>476</v>
      </c>
      <c r="J79" s="10">
        <v>6934</v>
      </c>
      <c r="K79" s="244">
        <v>206968</v>
      </c>
      <c r="L79" s="16" t="s">
        <v>512</v>
      </c>
      <c r="M79" s="8">
        <v>8457</v>
      </c>
      <c r="N79" s="253">
        <v>244109</v>
      </c>
      <c r="O79" s="15" t="s">
        <v>396</v>
      </c>
      <c r="P79" s="254">
        <v>9582</v>
      </c>
      <c r="Q79" s="255">
        <v>279574</v>
      </c>
      <c r="R79" s="256" t="s">
        <v>513</v>
      </c>
      <c r="S79" s="239">
        <v>10397</v>
      </c>
      <c r="T79" s="180">
        <v>313255</v>
      </c>
      <c r="U79" s="240">
        <v>12</v>
      </c>
      <c r="V79" s="257">
        <v>10524</v>
      </c>
      <c r="W79" s="258">
        <v>322987</v>
      </c>
      <c r="X79" s="259">
        <v>15</v>
      </c>
      <c r="Y79" s="260">
        <v>10598</v>
      </c>
      <c r="Z79" s="261">
        <v>324065</v>
      </c>
      <c r="AA79" s="352">
        <v>14</v>
      </c>
      <c r="AB79" s="305">
        <v>10677</v>
      </c>
      <c r="AC79" s="351">
        <v>325137</v>
      </c>
      <c r="AD79" s="308">
        <v>16</v>
      </c>
      <c r="AE79" s="356">
        <v>11018</v>
      </c>
      <c r="AF79" s="356">
        <v>344226</v>
      </c>
      <c r="AG79" s="366">
        <v>418</v>
      </c>
      <c r="AH79" s="304">
        <v>12096</v>
      </c>
      <c r="AI79" s="358">
        <v>373826</v>
      </c>
      <c r="AJ79" s="307">
        <v>397</v>
      </c>
      <c r="AK79" s="254">
        <v>13447</v>
      </c>
      <c r="AL79" s="432">
        <v>402686</v>
      </c>
      <c r="AM79" s="433">
        <v>395</v>
      </c>
      <c r="AN79" s="558">
        <v>15180</v>
      </c>
      <c r="AO79" s="558">
        <v>432951</v>
      </c>
      <c r="AP79" s="558">
        <v>419</v>
      </c>
      <c r="AQ79" s="4">
        <f>G79-D79</f>
        <v>1437</v>
      </c>
      <c r="AR79" s="412">
        <f>(H79-E79)/100</f>
        <v>366.43</v>
      </c>
      <c r="AS79" s="10">
        <f>J79-G79</f>
        <v>1475</v>
      </c>
      <c r="AT79" s="244">
        <f>(K79-H79)/100</f>
        <v>342.83</v>
      </c>
      <c r="AU79" s="245">
        <f>M79-J79</f>
        <v>1523</v>
      </c>
      <c r="AV79" s="246">
        <f>(N79-K79)/100</f>
        <v>371.41</v>
      </c>
      <c r="AW79" s="247">
        <f>P79-M79</f>
        <v>1125</v>
      </c>
      <c r="AX79" s="248">
        <f>(Q79-N79)/100</f>
        <v>354.65</v>
      </c>
      <c r="AY79" s="239">
        <f>S79-P79</f>
        <v>815</v>
      </c>
      <c r="AZ79" s="414">
        <f>(T79-Q79)/100</f>
        <v>336.81</v>
      </c>
      <c r="BA79" s="417">
        <f>V79-S79</f>
        <v>127</v>
      </c>
      <c r="BB79" s="418">
        <f>(W79-T79)/100</f>
        <v>97.32</v>
      </c>
      <c r="BC79" s="336">
        <f>Y79-V79</f>
        <v>74</v>
      </c>
      <c r="BD79" s="381">
        <f>(Z79-W79)/100</f>
        <v>10.78</v>
      </c>
      <c r="BE79" s="249">
        <f>AB79-Y79</f>
        <v>79</v>
      </c>
      <c r="BF79" s="368">
        <f>(AC79-Z79)/100</f>
        <v>10.72</v>
      </c>
      <c r="BG79" s="372">
        <f>AE79-AB79</f>
        <v>341</v>
      </c>
      <c r="BH79" s="373">
        <f>(AF79-AC79)/100</f>
        <v>190.89</v>
      </c>
      <c r="BI79" s="378">
        <f>AH79-AE79</f>
        <v>1078</v>
      </c>
      <c r="BJ79" s="384">
        <f>(AI79-AF79)/100</f>
        <v>296</v>
      </c>
      <c r="BK79" s="437">
        <f>AK79-AH79</f>
        <v>1351</v>
      </c>
      <c r="BL79" s="438">
        <f>(AL79-AI79)/100</f>
        <v>288.6</v>
      </c>
      <c r="BM79" s="563">
        <f>AN79-D79</f>
        <v>11158</v>
      </c>
      <c r="BN79" s="564">
        <f>(AO79-AL79)/100</f>
        <v>302.65</v>
      </c>
      <c r="BO79" s="250"/>
      <c r="BP79" s="1" t="s">
        <v>28</v>
      </c>
    </row>
    <row r="80" spans="1:68" ht="15.75">
      <c r="A80" s="19" t="s">
        <v>514</v>
      </c>
      <c r="B80" s="2" t="s">
        <v>27</v>
      </c>
      <c r="C80" s="1" t="s">
        <v>26</v>
      </c>
      <c r="D80" s="3">
        <v>3299</v>
      </c>
      <c r="E80" s="251">
        <v>32681</v>
      </c>
      <c r="F80" s="14">
        <v>112</v>
      </c>
      <c r="G80" s="4">
        <v>4315</v>
      </c>
      <c r="H80" s="252">
        <v>41173</v>
      </c>
      <c r="I80" s="17">
        <v>113</v>
      </c>
      <c r="J80" s="10">
        <v>5232</v>
      </c>
      <c r="K80" s="244">
        <v>48972</v>
      </c>
      <c r="L80" s="16" t="s">
        <v>515</v>
      </c>
      <c r="M80" s="8">
        <v>6243</v>
      </c>
      <c r="N80" s="253">
        <v>57324</v>
      </c>
      <c r="O80" s="15" t="s">
        <v>516</v>
      </c>
      <c r="P80" s="254">
        <v>6959</v>
      </c>
      <c r="Q80" s="255">
        <v>65017</v>
      </c>
      <c r="R80" s="256" t="s">
        <v>517</v>
      </c>
      <c r="S80" s="239">
        <v>7532</v>
      </c>
      <c r="T80" s="180">
        <v>72072</v>
      </c>
      <c r="U80" s="240">
        <v>1</v>
      </c>
      <c r="V80" s="257">
        <v>7604</v>
      </c>
      <c r="W80" s="258">
        <v>73983</v>
      </c>
      <c r="X80" s="259">
        <v>4</v>
      </c>
      <c r="Y80" s="260">
        <v>7608</v>
      </c>
      <c r="Z80" s="261">
        <v>74039</v>
      </c>
      <c r="AA80" s="352">
        <v>4</v>
      </c>
      <c r="AB80" s="305">
        <v>7627</v>
      </c>
      <c r="AC80" s="351">
        <v>74291</v>
      </c>
      <c r="AD80" s="308">
        <v>5</v>
      </c>
      <c r="AE80" s="356">
        <v>7869</v>
      </c>
      <c r="AF80" s="356">
        <v>79595</v>
      </c>
      <c r="AG80" s="366">
        <v>118</v>
      </c>
      <c r="AH80" s="304">
        <v>8469</v>
      </c>
      <c r="AI80" s="358">
        <v>88431</v>
      </c>
      <c r="AJ80" s="307">
        <v>119</v>
      </c>
      <c r="AK80" s="254">
        <v>9148</v>
      </c>
      <c r="AL80" s="432">
        <v>96631</v>
      </c>
      <c r="AM80" s="433">
        <v>106</v>
      </c>
      <c r="AN80" s="558">
        <v>10007</v>
      </c>
      <c r="AO80" s="558">
        <v>104587</v>
      </c>
      <c r="AP80" s="558">
        <v>107</v>
      </c>
      <c r="AQ80" s="4">
        <f>G80-D80</f>
        <v>1016</v>
      </c>
      <c r="AR80" s="412">
        <f>(H80-E80)/100</f>
        <v>84.92</v>
      </c>
      <c r="AS80" s="10">
        <f>J80-G80</f>
        <v>917</v>
      </c>
      <c r="AT80" s="244">
        <f>(K80-H80)/100</f>
        <v>77.99</v>
      </c>
      <c r="AU80" s="245">
        <f>M80-J80</f>
        <v>1011</v>
      </c>
      <c r="AV80" s="246">
        <f>(N80-K80)/100</f>
        <v>83.52</v>
      </c>
      <c r="AW80" s="247">
        <f>P80-M80</f>
        <v>716</v>
      </c>
      <c r="AX80" s="248">
        <f>(Q80-N80)/100</f>
        <v>76.93</v>
      </c>
      <c r="AY80" s="239">
        <f>S80-P80</f>
        <v>573</v>
      </c>
      <c r="AZ80" s="414">
        <f>(T80-Q80)/100</f>
        <v>70.55</v>
      </c>
      <c r="BA80" s="417">
        <f>V80-S80</f>
        <v>72</v>
      </c>
      <c r="BB80" s="418">
        <f>(W80-T80)/100</f>
        <v>19.11</v>
      </c>
      <c r="BC80" s="336">
        <f>Y80-V80</f>
        <v>4</v>
      </c>
      <c r="BD80" s="381">
        <f>(Z80-W80)/100</f>
        <v>0.56</v>
      </c>
      <c r="BE80" s="249">
        <f>AB80-Y80</f>
        <v>19</v>
      </c>
      <c r="BF80" s="368">
        <f>(AC80-Z80)/100</f>
        <v>2.52</v>
      </c>
      <c r="BG80" s="372">
        <f>AE80-AB80</f>
        <v>242</v>
      </c>
      <c r="BH80" s="373">
        <f>(AF80-AC80)/100</f>
        <v>53.04</v>
      </c>
      <c r="BI80" s="378">
        <f>AH80-AE80</f>
        <v>600</v>
      </c>
      <c r="BJ80" s="384">
        <f>(AI80-AF80)/100</f>
        <v>88.36</v>
      </c>
      <c r="BK80" s="437">
        <f>AK80-AH80</f>
        <v>679</v>
      </c>
      <c r="BL80" s="438">
        <f>(AL80-AI80)/100</f>
        <v>82</v>
      </c>
      <c r="BM80" s="563">
        <f>AN80-D80</f>
        <v>6708</v>
      </c>
      <c r="BN80" s="564">
        <f>(AO80-AL80)/100</f>
        <v>79.56</v>
      </c>
      <c r="BO80" s="250"/>
      <c r="BP80" s="1" t="s">
        <v>26</v>
      </c>
    </row>
    <row r="81" spans="1:68" ht="15.75">
      <c r="A81" s="19" t="s">
        <v>518</v>
      </c>
      <c r="B81" s="2" t="s">
        <v>25</v>
      </c>
      <c r="C81" s="1" t="s">
        <v>24</v>
      </c>
      <c r="D81" s="3">
        <v>3914</v>
      </c>
      <c r="E81" s="251">
        <v>82763</v>
      </c>
      <c r="F81" s="14">
        <v>344</v>
      </c>
      <c r="G81" s="4">
        <v>5405</v>
      </c>
      <c r="H81" s="252">
        <v>108528</v>
      </c>
      <c r="I81" s="17">
        <v>352</v>
      </c>
      <c r="J81" s="10">
        <v>6945</v>
      </c>
      <c r="K81" s="244">
        <v>132558</v>
      </c>
      <c r="L81" s="16" t="s">
        <v>519</v>
      </c>
      <c r="M81" s="8">
        <v>8571</v>
      </c>
      <c r="N81" s="253">
        <v>158339</v>
      </c>
      <c r="O81" s="15" t="s">
        <v>520</v>
      </c>
      <c r="P81" s="254">
        <v>9691</v>
      </c>
      <c r="Q81" s="255">
        <v>182204</v>
      </c>
      <c r="R81" s="256" t="s">
        <v>521</v>
      </c>
      <c r="S81" s="239">
        <v>10458</v>
      </c>
      <c r="T81" s="180">
        <v>204379</v>
      </c>
      <c r="U81" s="240">
        <v>9</v>
      </c>
      <c r="V81" s="257">
        <v>10553</v>
      </c>
      <c r="W81" s="258">
        <v>210499</v>
      </c>
      <c r="X81" s="259">
        <v>2</v>
      </c>
      <c r="Y81" s="260">
        <v>10559</v>
      </c>
      <c r="Z81" s="261">
        <v>210618</v>
      </c>
      <c r="AA81" s="352">
        <v>7</v>
      </c>
      <c r="AB81" s="305">
        <v>10599</v>
      </c>
      <c r="AC81" s="351">
        <v>211230</v>
      </c>
      <c r="AD81" s="308">
        <v>9</v>
      </c>
      <c r="AE81" s="356">
        <v>10865</v>
      </c>
      <c r="AF81" s="356">
        <v>224105</v>
      </c>
      <c r="AG81" s="366">
        <v>286</v>
      </c>
      <c r="AH81" s="304">
        <v>11757</v>
      </c>
      <c r="AI81" s="358">
        <v>245251</v>
      </c>
      <c r="AJ81" s="307">
        <v>273</v>
      </c>
      <c r="AK81" s="254">
        <v>12963</v>
      </c>
      <c r="AL81" s="432">
        <v>265015</v>
      </c>
      <c r="AM81" s="433">
        <v>281</v>
      </c>
      <c r="AN81" s="558">
        <v>14428</v>
      </c>
      <c r="AO81" s="558">
        <v>285603</v>
      </c>
      <c r="AP81" s="558">
        <v>271</v>
      </c>
      <c r="AQ81" s="4">
        <f>G81-D81</f>
        <v>1491</v>
      </c>
      <c r="AR81" s="412">
        <f>(H81-E81)/100</f>
        <v>257.65</v>
      </c>
      <c r="AS81" s="10">
        <f>J81-G81</f>
        <v>1540</v>
      </c>
      <c r="AT81" s="244">
        <f>(K81-H81)/100</f>
        <v>240.3</v>
      </c>
      <c r="AU81" s="245">
        <f>M81-J81</f>
        <v>1626</v>
      </c>
      <c r="AV81" s="246">
        <f>(N81-K81)/100</f>
        <v>257.81</v>
      </c>
      <c r="AW81" s="247">
        <f>P81-M81</f>
        <v>1120</v>
      </c>
      <c r="AX81" s="248">
        <f>(Q81-N81)/100</f>
        <v>238.65</v>
      </c>
      <c r="AY81" s="239">
        <f>S81-P81</f>
        <v>767</v>
      </c>
      <c r="AZ81" s="414">
        <f>(T81-Q81)/100</f>
        <v>221.75</v>
      </c>
      <c r="BA81" s="417">
        <f>V81-S81</f>
        <v>95</v>
      </c>
      <c r="BB81" s="418">
        <f>(W81-T81)/100</f>
        <v>61.2</v>
      </c>
      <c r="BC81" s="336">
        <f>Y81-V81</f>
        <v>6</v>
      </c>
      <c r="BD81" s="381">
        <f>(Z81-W81)/100</f>
        <v>1.19</v>
      </c>
      <c r="BE81" s="249">
        <f>AB81-Y81</f>
        <v>40</v>
      </c>
      <c r="BF81" s="368">
        <f>(AC81-Z81)/100</f>
        <v>6.12</v>
      </c>
      <c r="BG81" s="372">
        <f>AE81-AB81</f>
        <v>266</v>
      </c>
      <c r="BH81" s="373">
        <f>(AF81-AC81)/100</f>
        <v>128.75</v>
      </c>
      <c r="BI81" s="378">
        <f>AH81-AE81</f>
        <v>892</v>
      </c>
      <c r="BJ81" s="384">
        <f>(AI81-AF81)/100</f>
        <v>211.46</v>
      </c>
      <c r="BK81" s="437">
        <f>AK81-AH81</f>
        <v>1206</v>
      </c>
      <c r="BL81" s="438">
        <f>(AL81-AI81)/100</f>
        <v>197.64</v>
      </c>
      <c r="BM81" s="563">
        <f>AN81-D81</f>
        <v>10514</v>
      </c>
      <c r="BN81" s="564">
        <f>(AO81-AL81)/100</f>
        <v>205.88</v>
      </c>
      <c r="BO81" s="250"/>
      <c r="BP81" s="1" t="s">
        <v>24</v>
      </c>
    </row>
    <row r="82" spans="1:68" ht="15.75">
      <c r="A82" s="19" t="s">
        <v>522</v>
      </c>
      <c r="B82" s="2" t="s">
        <v>23</v>
      </c>
      <c r="C82" s="1" t="s">
        <v>22</v>
      </c>
      <c r="D82" s="3">
        <v>5047</v>
      </c>
      <c r="E82" s="251">
        <v>121199</v>
      </c>
      <c r="F82" s="14">
        <v>435</v>
      </c>
      <c r="G82" s="4">
        <v>6769</v>
      </c>
      <c r="H82" s="252">
        <v>154262</v>
      </c>
      <c r="I82" s="17">
        <v>444</v>
      </c>
      <c r="J82" s="10">
        <v>8573</v>
      </c>
      <c r="K82" s="244">
        <v>184969</v>
      </c>
      <c r="L82" s="16" t="s">
        <v>523</v>
      </c>
      <c r="M82" s="8">
        <v>10398</v>
      </c>
      <c r="N82" s="253">
        <v>217933</v>
      </c>
      <c r="O82" s="15" t="s">
        <v>419</v>
      </c>
      <c r="P82" s="254">
        <v>11647</v>
      </c>
      <c r="Q82" s="255">
        <v>248153</v>
      </c>
      <c r="R82" s="256" t="s">
        <v>524</v>
      </c>
      <c r="S82" s="239">
        <v>12512</v>
      </c>
      <c r="T82" s="180">
        <v>275580</v>
      </c>
      <c r="U82" s="240">
        <v>2</v>
      </c>
      <c r="V82" s="257">
        <v>12613</v>
      </c>
      <c r="W82" s="258">
        <v>283040</v>
      </c>
      <c r="X82" s="259">
        <v>3</v>
      </c>
      <c r="Y82" s="260">
        <v>12614</v>
      </c>
      <c r="Z82" s="261">
        <v>283089</v>
      </c>
      <c r="AA82" s="352">
        <v>1</v>
      </c>
      <c r="AB82" s="305">
        <v>12643</v>
      </c>
      <c r="AC82" s="351">
        <v>283774</v>
      </c>
      <c r="AD82" s="308">
        <v>4</v>
      </c>
      <c r="AE82" s="356">
        <v>12959</v>
      </c>
      <c r="AF82" s="356">
        <v>299889</v>
      </c>
      <c r="AG82" s="366">
        <v>365</v>
      </c>
      <c r="AH82" s="304">
        <v>13985</v>
      </c>
      <c r="AI82" s="358">
        <v>326585</v>
      </c>
      <c r="AJ82" s="307">
        <v>351</v>
      </c>
      <c r="AK82" s="254">
        <v>15304</v>
      </c>
      <c r="AL82" s="432">
        <v>351834</v>
      </c>
      <c r="AM82" s="433">
        <v>351</v>
      </c>
      <c r="AN82" s="558">
        <v>17003</v>
      </c>
      <c r="AO82" s="558">
        <v>378304</v>
      </c>
      <c r="AP82" s="558">
        <v>354</v>
      </c>
      <c r="AQ82" s="4">
        <f>G82-D82</f>
        <v>1722</v>
      </c>
      <c r="AR82" s="412">
        <f>(H82-E82)/100</f>
        <v>330.63</v>
      </c>
      <c r="AS82" s="10">
        <f>J82-G82</f>
        <v>1804</v>
      </c>
      <c r="AT82" s="244">
        <f>(K82-H82)/100</f>
        <v>307.07</v>
      </c>
      <c r="AU82" s="245">
        <f>M82-J82</f>
        <v>1825</v>
      </c>
      <c r="AV82" s="246">
        <f>(N82-K82)/100</f>
        <v>329.64</v>
      </c>
      <c r="AW82" s="247">
        <f>P82-M82</f>
        <v>1249</v>
      </c>
      <c r="AX82" s="248">
        <f>(Q82-N82)/100</f>
        <v>302.2</v>
      </c>
      <c r="AY82" s="239">
        <f>S82-P82</f>
        <v>865</v>
      </c>
      <c r="AZ82" s="414">
        <f>(T82-Q82)/100</f>
        <v>274.27</v>
      </c>
      <c r="BA82" s="417">
        <f>V82-S82</f>
        <v>101</v>
      </c>
      <c r="BB82" s="418">
        <f>(W82-T82)/100</f>
        <v>74.6</v>
      </c>
      <c r="BC82" s="336">
        <f>Y82-V82</f>
        <v>1</v>
      </c>
      <c r="BD82" s="381">
        <f>(Z82-W82)/100</f>
        <v>0.49</v>
      </c>
      <c r="BE82" s="249">
        <f>AB82-Y82</f>
        <v>29</v>
      </c>
      <c r="BF82" s="368">
        <f>(AC82-Z82)/100</f>
        <v>6.85</v>
      </c>
      <c r="BG82" s="372">
        <f>AE82-AB82</f>
        <v>316</v>
      </c>
      <c r="BH82" s="373">
        <f>(AF82-AC82)/100</f>
        <v>161.15</v>
      </c>
      <c r="BI82" s="378">
        <f>AH82-AE82</f>
        <v>1026</v>
      </c>
      <c r="BJ82" s="384">
        <f>(AI82-AF82)/100</f>
        <v>266.96</v>
      </c>
      <c r="BK82" s="437">
        <f>AK82-AH82</f>
        <v>1319</v>
      </c>
      <c r="BL82" s="438">
        <f>(AL82-AI82)/100</f>
        <v>252.49</v>
      </c>
      <c r="BM82" s="563">
        <f>AN82-D82</f>
        <v>11956</v>
      </c>
      <c r="BN82" s="564">
        <f>(AO82-AL82)/100</f>
        <v>264.7</v>
      </c>
      <c r="BO82" s="250"/>
      <c r="BP82" s="1" t="s">
        <v>22</v>
      </c>
    </row>
    <row r="83" spans="1:68" ht="15.75">
      <c r="A83" s="19" t="s">
        <v>525</v>
      </c>
      <c r="B83" s="2" t="s">
        <v>21</v>
      </c>
      <c r="C83" s="1" t="s">
        <v>20</v>
      </c>
      <c r="D83" s="3">
        <v>4985</v>
      </c>
      <c r="E83" s="251">
        <v>114988</v>
      </c>
      <c r="F83" s="14">
        <v>380</v>
      </c>
      <c r="G83" s="4">
        <v>6707</v>
      </c>
      <c r="H83" s="252">
        <v>143685</v>
      </c>
      <c r="I83" s="17">
        <v>378</v>
      </c>
      <c r="J83" s="10">
        <v>8425</v>
      </c>
      <c r="K83" s="244">
        <v>170429</v>
      </c>
      <c r="L83" s="16" t="s">
        <v>526</v>
      </c>
      <c r="M83" s="8">
        <v>10182</v>
      </c>
      <c r="N83" s="253">
        <v>199466</v>
      </c>
      <c r="O83" s="15" t="s">
        <v>433</v>
      </c>
      <c r="P83" s="254">
        <v>11429</v>
      </c>
      <c r="Q83" s="255">
        <v>226318</v>
      </c>
      <c r="R83" s="256" t="s">
        <v>527</v>
      </c>
      <c r="S83" s="239">
        <v>12317</v>
      </c>
      <c r="T83" s="180">
        <v>250777</v>
      </c>
      <c r="U83" s="240">
        <v>0</v>
      </c>
      <c r="V83" s="257">
        <v>12420</v>
      </c>
      <c r="W83" s="258">
        <v>257433</v>
      </c>
      <c r="X83" s="259">
        <v>13</v>
      </c>
      <c r="Y83" s="260">
        <v>12420</v>
      </c>
      <c r="Z83" s="261">
        <v>257462</v>
      </c>
      <c r="AA83" s="352">
        <v>0</v>
      </c>
      <c r="AB83" s="305">
        <v>12420</v>
      </c>
      <c r="AC83" s="351">
        <v>257462</v>
      </c>
      <c r="AD83" s="308">
        <v>0</v>
      </c>
      <c r="AE83" s="356">
        <v>12673</v>
      </c>
      <c r="AF83" s="356">
        <v>271225</v>
      </c>
      <c r="AG83" s="366">
        <v>312</v>
      </c>
      <c r="AH83" s="304">
        <v>13620</v>
      </c>
      <c r="AI83" s="358">
        <v>294617</v>
      </c>
      <c r="AJ83" s="307">
        <v>296</v>
      </c>
      <c r="AK83" s="254">
        <v>14946</v>
      </c>
      <c r="AL83" s="432">
        <v>315676</v>
      </c>
      <c r="AM83" s="433">
        <v>307</v>
      </c>
      <c r="AN83" s="558">
        <v>16646</v>
      </c>
      <c r="AO83" s="558">
        <v>337844</v>
      </c>
      <c r="AP83" s="558">
        <v>297</v>
      </c>
      <c r="AQ83" s="4">
        <f>G83-D83</f>
        <v>1722</v>
      </c>
      <c r="AR83" s="412">
        <f>(H83-E83)/100</f>
        <v>286.97</v>
      </c>
      <c r="AS83" s="10">
        <f>J83-G83</f>
        <v>1718</v>
      </c>
      <c r="AT83" s="244">
        <f>(K83-H83)/100</f>
        <v>267.44</v>
      </c>
      <c r="AU83" s="245">
        <f>M83-J83</f>
        <v>1757</v>
      </c>
      <c r="AV83" s="246">
        <f>(N83-K83)/100</f>
        <v>290.37</v>
      </c>
      <c r="AW83" s="247">
        <f>P83-M83</f>
        <v>1247</v>
      </c>
      <c r="AX83" s="248">
        <f>(Q83-N83)/100</f>
        <v>268.52</v>
      </c>
      <c r="AY83" s="239">
        <f>S83-P83</f>
        <v>888</v>
      </c>
      <c r="AZ83" s="414">
        <f>(T83-Q83)/100</f>
        <v>244.59</v>
      </c>
      <c r="BA83" s="417">
        <f>V83-S83</f>
        <v>103</v>
      </c>
      <c r="BB83" s="418">
        <f>(W83-T83)/100</f>
        <v>66.56</v>
      </c>
      <c r="BC83" s="336">
        <f>Y83-V83</f>
        <v>0</v>
      </c>
      <c r="BD83" s="381">
        <f>(Z83-W83)/100</f>
        <v>0.29</v>
      </c>
      <c r="BE83" s="249">
        <f>AB83-Y83</f>
        <v>0</v>
      </c>
      <c r="BF83" s="368">
        <f>(AC83-Z83)/100</f>
        <v>0</v>
      </c>
      <c r="BG83" s="372">
        <f>AE83-AB83</f>
        <v>253</v>
      </c>
      <c r="BH83" s="373">
        <f>(AF83-AC83)/100</f>
        <v>137.63</v>
      </c>
      <c r="BI83" s="378">
        <f>AH83-AE83</f>
        <v>947</v>
      </c>
      <c r="BJ83" s="384">
        <f>(AI83-AF83)/100</f>
        <v>233.92</v>
      </c>
      <c r="BK83" s="437">
        <f>AK83-AH83</f>
        <v>1326</v>
      </c>
      <c r="BL83" s="438">
        <f>(AL83-AI83)/100</f>
        <v>210.59</v>
      </c>
      <c r="BM83" s="563">
        <f>AN83-D83</f>
        <v>11661</v>
      </c>
      <c r="BN83" s="564">
        <f>(AO83-AL83)/100</f>
        <v>221.68</v>
      </c>
      <c r="BO83" s="250"/>
      <c r="BP83" s="1" t="s">
        <v>20</v>
      </c>
    </row>
    <row r="84" spans="1:68" ht="15.75">
      <c r="A84" s="19" t="s">
        <v>528</v>
      </c>
      <c r="B84" s="2" t="s">
        <v>19</v>
      </c>
      <c r="C84" s="1" t="s">
        <v>18</v>
      </c>
      <c r="D84" s="3">
        <v>3777</v>
      </c>
      <c r="E84" s="251">
        <v>48055</v>
      </c>
      <c r="F84" s="14">
        <v>146</v>
      </c>
      <c r="G84" s="4">
        <v>4992</v>
      </c>
      <c r="H84" s="252">
        <v>58543</v>
      </c>
      <c r="I84" s="17">
        <v>141</v>
      </c>
      <c r="J84" s="10">
        <v>6133</v>
      </c>
      <c r="K84" s="244">
        <v>67634</v>
      </c>
      <c r="L84" s="16" t="s">
        <v>529</v>
      </c>
      <c r="M84" s="8">
        <v>7306</v>
      </c>
      <c r="N84" s="253">
        <v>77453</v>
      </c>
      <c r="O84" s="15" t="s">
        <v>530</v>
      </c>
      <c r="P84" s="254">
        <v>8016</v>
      </c>
      <c r="Q84" s="255">
        <v>86349</v>
      </c>
      <c r="R84" s="256" t="s">
        <v>531</v>
      </c>
      <c r="S84" s="239">
        <v>8479</v>
      </c>
      <c r="T84" s="180">
        <v>94059</v>
      </c>
      <c r="U84" s="240">
        <v>5</v>
      </c>
      <c r="V84" s="257">
        <v>8524</v>
      </c>
      <c r="W84" s="258">
        <v>95595</v>
      </c>
      <c r="X84" s="259">
        <v>2</v>
      </c>
      <c r="Y84" s="260">
        <v>8524</v>
      </c>
      <c r="Z84" s="261">
        <v>95600</v>
      </c>
      <c r="AA84" s="352">
        <v>1</v>
      </c>
      <c r="AB84" s="305">
        <v>8524</v>
      </c>
      <c r="AC84" s="351">
        <v>95600</v>
      </c>
      <c r="AD84" s="308">
        <v>0</v>
      </c>
      <c r="AE84" s="356">
        <v>8595</v>
      </c>
      <c r="AF84" s="356">
        <v>97615</v>
      </c>
      <c r="AG84" s="366">
        <v>39</v>
      </c>
      <c r="AH84" s="304">
        <v>8938</v>
      </c>
      <c r="AI84" s="358">
        <v>103100</v>
      </c>
      <c r="AJ84" s="307">
        <v>119</v>
      </c>
      <c r="AK84" s="254">
        <v>9625</v>
      </c>
      <c r="AL84" s="432">
        <v>111068</v>
      </c>
      <c r="AM84" s="433">
        <v>124</v>
      </c>
      <c r="AN84" s="558">
        <v>10739</v>
      </c>
      <c r="AO84" s="558">
        <v>120221</v>
      </c>
      <c r="AP84" s="558">
        <v>122</v>
      </c>
      <c r="AQ84" s="4">
        <f>G84-D84</f>
        <v>1215</v>
      </c>
      <c r="AR84" s="412">
        <f>(H84-E84)/100</f>
        <v>104.88</v>
      </c>
      <c r="AS84" s="10">
        <f>J84-G84</f>
        <v>1141</v>
      </c>
      <c r="AT84" s="244">
        <f>(K84-H84)/100</f>
        <v>90.91</v>
      </c>
      <c r="AU84" s="245">
        <f>M84-J84</f>
        <v>1173</v>
      </c>
      <c r="AV84" s="246">
        <f>(N84-K84)/100</f>
        <v>98.19</v>
      </c>
      <c r="AW84" s="247">
        <f>P84-M84</f>
        <v>710</v>
      </c>
      <c r="AX84" s="248">
        <f>(Q84-N84)/100</f>
        <v>88.96</v>
      </c>
      <c r="AY84" s="239">
        <f>S84-P84</f>
        <v>463</v>
      </c>
      <c r="AZ84" s="414">
        <f>(T84-Q84)/100</f>
        <v>77.1</v>
      </c>
      <c r="BA84" s="417">
        <f>V84-S84</f>
        <v>45</v>
      </c>
      <c r="BB84" s="418">
        <f>(W84-T84)/100</f>
        <v>15.36</v>
      </c>
      <c r="BC84" s="336">
        <f>Y84-V84</f>
        <v>0</v>
      </c>
      <c r="BD84" s="381">
        <f>(Z84-W84)/100</f>
        <v>0.05</v>
      </c>
      <c r="BE84" s="249">
        <f>AB84-Y84</f>
        <v>0</v>
      </c>
      <c r="BF84" s="368">
        <f>(AC84-Z84)/100</f>
        <v>0</v>
      </c>
      <c r="BG84" s="372">
        <f>AE84-AB84</f>
        <v>71</v>
      </c>
      <c r="BH84" s="373">
        <f>(AF84-AC84)/100</f>
        <v>20.15</v>
      </c>
      <c r="BI84" s="378">
        <f>AH84-AE84</f>
        <v>343</v>
      </c>
      <c r="BJ84" s="384">
        <f>(AI84-AF84)/100</f>
        <v>54.85</v>
      </c>
      <c r="BK84" s="437">
        <f>AK84-AH84</f>
        <v>687</v>
      </c>
      <c r="BL84" s="438">
        <f>(AL84-AI84)/100</f>
        <v>79.68</v>
      </c>
      <c r="BM84" s="563">
        <f>AN84-D84</f>
        <v>6962</v>
      </c>
      <c r="BN84" s="564">
        <f>(AO84-AL84)/100</f>
        <v>91.53</v>
      </c>
      <c r="BO84" s="250"/>
      <c r="BP84" s="1" t="s">
        <v>18</v>
      </c>
    </row>
    <row r="85" spans="1:68" ht="15.75">
      <c r="A85" s="19" t="s">
        <v>532</v>
      </c>
      <c r="B85" s="405" t="s">
        <v>235</v>
      </c>
      <c r="C85" s="1" t="s">
        <v>17</v>
      </c>
      <c r="D85" s="3">
        <v>4943</v>
      </c>
      <c r="E85" s="251">
        <v>61577</v>
      </c>
      <c r="F85" s="14">
        <v>320</v>
      </c>
      <c r="G85" s="4">
        <v>6837</v>
      </c>
      <c r="H85" s="252">
        <v>85371</v>
      </c>
      <c r="I85" s="17">
        <v>314</v>
      </c>
      <c r="J85" s="10">
        <v>8657</v>
      </c>
      <c r="K85" s="244">
        <v>106453</v>
      </c>
      <c r="L85" s="16" t="s">
        <v>533</v>
      </c>
      <c r="M85" s="8">
        <v>10292</v>
      </c>
      <c r="N85" s="253">
        <v>126794</v>
      </c>
      <c r="O85" s="15" t="s">
        <v>534</v>
      </c>
      <c r="P85" s="254">
        <v>11515</v>
      </c>
      <c r="Q85" s="255">
        <v>145711</v>
      </c>
      <c r="R85" s="256" t="s">
        <v>406</v>
      </c>
      <c r="S85" s="239">
        <v>12434</v>
      </c>
      <c r="T85" s="180">
        <v>164038</v>
      </c>
      <c r="U85" s="240">
        <v>3</v>
      </c>
      <c r="V85" s="257">
        <v>12557</v>
      </c>
      <c r="W85" s="258">
        <v>169516</v>
      </c>
      <c r="X85" s="259">
        <v>5</v>
      </c>
      <c r="Y85" s="260">
        <v>12561</v>
      </c>
      <c r="Z85" s="261">
        <v>169667</v>
      </c>
      <c r="AA85" s="352">
        <v>0</v>
      </c>
      <c r="AB85" s="305">
        <v>12561</v>
      </c>
      <c r="AC85" s="351">
        <v>169667</v>
      </c>
      <c r="AD85" s="308">
        <v>0</v>
      </c>
      <c r="AE85" s="356">
        <v>12885</v>
      </c>
      <c r="AF85" s="356">
        <v>180902</v>
      </c>
      <c r="AG85" s="366">
        <v>250</v>
      </c>
      <c r="AH85" s="304">
        <v>13895</v>
      </c>
      <c r="AI85" s="358">
        <v>198733</v>
      </c>
      <c r="AJ85" s="307">
        <v>232</v>
      </c>
      <c r="AK85" s="254">
        <v>15187</v>
      </c>
      <c r="AL85" s="432">
        <v>216175</v>
      </c>
      <c r="AM85" s="433">
        <v>237</v>
      </c>
      <c r="AN85" s="558">
        <v>16898</v>
      </c>
      <c r="AO85" s="558">
        <v>234326</v>
      </c>
      <c r="AP85" s="558">
        <v>251</v>
      </c>
      <c r="AQ85" s="4">
        <f>G85-D85</f>
        <v>1894</v>
      </c>
      <c r="AR85" s="412">
        <f>(H85-E85)/100</f>
        <v>237.94</v>
      </c>
      <c r="AS85" s="10">
        <f>J85-G85</f>
        <v>1820</v>
      </c>
      <c r="AT85" s="244">
        <f>(K85-H85)/100</f>
        <v>210.82</v>
      </c>
      <c r="AU85" s="245">
        <f>M85-J85</f>
        <v>1635</v>
      </c>
      <c r="AV85" s="246">
        <f>(N85-K85)/100</f>
        <v>203.41</v>
      </c>
      <c r="AW85" s="247">
        <f>P85-M85</f>
        <v>1223</v>
      </c>
      <c r="AX85" s="248">
        <f>(Q85-N85)/100</f>
        <v>189.17</v>
      </c>
      <c r="AY85" s="239">
        <f>S85-P85</f>
        <v>919</v>
      </c>
      <c r="AZ85" s="414">
        <f>(T85-Q85)/100</f>
        <v>183.27</v>
      </c>
      <c r="BA85" s="417">
        <f>V85-S85</f>
        <v>123</v>
      </c>
      <c r="BB85" s="418">
        <f>(W85-T85)/100</f>
        <v>54.78</v>
      </c>
      <c r="BC85" s="336">
        <f>Y85-V85</f>
        <v>4</v>
      </c>
      <c r="BD85" s="381">
        <f>(Z85-W85)/100</f>
        <v>1.51</v>
      </c>
      <c r="BE85" s="249">
        <f>AB85-Y85</f>
        <v>0</v>
      </c>
      <c r="BF85" s="368">
        <f>(AC85-Z85)/100</f>
        <v>0</v>
      </c>
      <c r="BG85" s="372">
        <f>AE85-AB85</f>
        <v>324</v>
      </c>
      <c r="BH85" s="373">
        <f>(AF85-AC85)/100</f>
        <v>112.35</v>
      </c>
      <c r="BI85" s="378">
        <f>AH85-AE85</f>
        <v>1010</v>
      </c>
      <c r="BJ85" s="384">
        <f>(AI85-AF85)/100</f>
        <v>178.31</v>
      </c>
      <c r="BK85" s="437">
        <f>AK85-AH85</f>
        <v>1292</v>
      </c>
      <c r="BL85" s="438">
        <f>(AL85-AI85)/100</f>
        <v>174.42</v>
      </c>
      <c r="BM85" s="563">
        <f>AN85-D85</f>
        <v>11955</v>
      </c>
      <c r="BN85" s="564">
        <f>(AO85-AL85)/100</f>
        <v>181.51</v>
      </c>
      <c r="BO85" s="250"/>
      <c r="BP85" s="1" t="s">
        <v>17</v>
      </c>
    </row>
    <row r="86" spans="1:68" ht="15.75">
      <c r="A86" s="19" t="s">
        <v>535</v>
      </c>
      <c r="B86" s="2" t="s">
        <v>16</v>
      </c>
      <c r="C86" s="1" t="s">
        <v>15</v>
      </c>
      <c r="D86" s="3">
        <v>4497</v>
      </c>
      <c r="E86" s="251">
        <v>41830</v>
      </c>
      <c r="F86" s="14">
        <v>158</v>
      </c>
      <c r="G86" s="4">
        <v>5971</v>
      </c>
      <c r="H86" s="252">
        <v>53702</v>
      </c>
      <c r="I86" s="17">
        <v>157</v>
      </c>
      <c r="J86" s="10">
        <v>7436</v>
      </c>
      <c r="K86" s="244">
        <v>64616</v>
      </c>
      <c r="L86" s="16" t="s">
        <v>536</v>
      </c>
      <c r="M86" s="8">
        <v>8939</v>
      </c>
      <c r="N86" s="253">
        <v>76285</v>
      </c>
      <c r="O86" s="15" t="s">
        <v>537</v>
      </c>
      <c r="P86" s="254">
        <v>10047</v>
      </c>
      <c r="Q86" s="255">
        <v>88174</v>
      </c>
      <c r="R86" s="256" t="s">
        <v>538</v>
      </c>
      <c r="S86" s="239">
        <v>10843</v>
      </c>
      <c r="T86" s="180">
        <v>99093</v>
      </c>
      <c r="U86" s="240">
        <v>2</v>
      </c>
      <c r="V86" s="257">
        <v>10936</v>
      </c>
      <c r="W86" s="258">
        <v>102198</v>
      </c>
      <c r="X86" s="259">
        <v>4</v>
      </c>
      <c r="Y86" s="260">
        <v>10943</v>
      </c>
      <c r="Z86" s="261">
        <v>102340</v>
      </c>
      <c r="AA86" s="352">
        <v>1</v>
      </c>
      <c r="AB86" s="305">
        <v>10943</v>
      </c>
      <c r="AC86" s="351">
        <v>102340</v>
      </c>
      <c r="AD86" s="308">
        <v>0</v>
      </c>
      <c r="AE86" s="356">
        <v>11160</v>
      </c>
      <c r="AF86" s="356">
        <v>106151</v>
      </c>
      <c r="AG86" s="366">
        <v>87</v>
      </c>
      <c r="AH86" s="304">
        <v>11849</v>
      </c>
      <c r="AI86" s="358">
        <v>112655</v>
      </c>
      <c r="AJ86" s="307">
        <v>88</v>
      </c>
      <c r="AK86" s="254">
        <v>12734</v>
      </c>
      <c r="AL86" s="432">
        <v>119160</v>
      </c>
      <c r="AM86" s="433">
        <v>111</v>
      </c>
      <c r="AN86" s="558">
        <v>13980</v>
      </c>
      <c r="AO86" s="558">
        <v>127480</v>
      </c>
      <c r="AP86" s="558">
        <v>113</v>
      </c>
      <c r="AQ86" s="4">
        <f>G86-D86</f>
        <v>1474</v>
      </c>
      <c r="AR86" s="412">
        <f>(H86-E86)/100</f>
        <v>118.72</v>
      </c>
      <c r="AS86" s="10">
        <f>J86-G86</f>
        <v>1465</v>
      </c>
      <c r="AT86" s="244">
        <f>(K86-H86)/100</f>
        <v>109.14</v>
      </c>
      <c r="AU86" s="245">
        <f>M86-J86</f>
        <v>1503</v>
      </c>
      <c r="AV86" s="246">
        <f>(N86-K86)/100</f>
        <v>116.69</v>
      </c>
      <c r="AW86" s="247">
        <f>P86-M86</f>
        <v>1108</v>
      </c>
      <c r="AX86" s="248">
        <f>(Q86-N86)/100</f>
        <v>118.89</v>
      </c>
      <c r="AY86" s="239">
        <f>S86-P86</f>
        <v>796</v>
      </c>
      <c r="AZ86" s="414">
        <f>(T86-Q86)/100</f>
        <v>109.19</v>
      </c>
      <c r="BA86" s="417">
        <f>V86-S86</f>
        <v>93</v>
      </c>
      <c r="BB86" s="418">
        <f>(W86-T86)/100</f>
        <v>31.05</v>
      </c>
      <c r="BC86" s="336">
        <f>Y86-V86</f>
        <v>7</v>
      </c>
      <c r="BD86" s="381">
        <f>(Z86-W86)/100</f>
        <v>1.42</v>
      </c>
      <c r="BE86" s="249">
        <f>AB86-Y86</f>
        <v>0</v>
      </c>
      <c r="BF86" s="368">
        <f>(AC86-Z86)/100</f>
        <v>0</v>
      </c>
      <c r="BG86" s="372">
        <f>AE86-AB86</f>
        <v>217</v>
      </c>
      <c r="BH86" s="373">
        <f>(AF86-AC86)/100</f>
        <v>38.11</v>
      </c>
      <c r="BI86" s="378">
        <f>AH86-AE86</f>
        <v>689</v>
      </c>
      <c r="BJ86" s="384">
        <f>(AI86-AF86)/100</f>
        <v>65.04</v>
      </c>
      <c r="BK86" s="437">
        <f>AK86-AH86</f>
        <v>885</v>
      </c>
      <c r="BL86" s="438">
        <f>(AL86-AI86)/100</f>
        <v>65.05</v>
      </c>
      <c r="BM86" s="563">
        <f>AN86-D86</f>
        <v>9483</v>
      </c>
      <c r="BN86" s="564">
        <f>(AO86-AL86)/100</f>
        <v>83.2</v>
      </c>
      <c r="BO86" s="250"/>
      <c r="BP86" s="1" t="s">
        <v>15</v>
      </c>
    </row>
    <row r="87" spans="1:68" ht="15.75">
      <c r="A87" s="19" t="s">
        <v>539</v>
      </c>
      <c r="B87" s="2" t="s">
        <v>14</v>
      </c>
      <c r="C87" s="1">
        <v>166</v>
      </c>
      <c r="D87" s="3">
        <v>4182</v>
      </c>
      <c r="E87" s="251">
        <v>64339</v>
      </c>
      <c r="F87" s="14">
        <v>239</v>
      </c>
      <c r="G87" s="4">
        <v>5643</v>
      </c>
      <c r="H87" s="252">
        <v>81976</v>
      </c>
      <c r="I87" s="17">
        <v>236</v>
      </c>
      <c r="J87" s="10">
        <v>7120</v>
      </c>
      <c r="K87" s="244">
        <v>98211</v>
      </c>
      <c r="L87" s="16" t="s">
        <v>540</v>
      </c>
      <c r="M87" s="8">
        <v>8672</v>
      </c>
      <c r="N87" s="253">
        <v>115566</v>
      </c>
      <c r="O87" s="15" t="s">
        <v>541</v>
      </c>
      <c r="P87" s="254">
        <v>9837</v>
      </c>
      <c r="Q87" s="255">
        <v>133982</v>
      </c>
      <c r="R87" s="256" t="s">
        <v>542</v>
      </c>
      <c r="S87" s="239">
        <v>10708</v>
      </c>
      <c r="T87" s="180">
        <v>152796</v>
      </c>
      <c r="U87" s="240">
        <v>3</v>
      </c>
      <c r="V87" s="257">
        <v>10808</v>
      </c>
      <c r="W87" s="258">
        <v>158404</v>
      </c>
      <c r="X87" s="259">
        <v>7</v>
      </c>
      <c r="Y87" s="260">
        <v>10837</v>
      </c>
      <c r="Z87" s="261">
        <v>158937</v>
      </c>
      <c r="AA87" s="352">
        <v>5</v>
      </c>
      <c r="AB87" s="305">
        <v>10853</v>
      </c>
      <c r="AC87" s="351">
        <v>159338</v>
      </c>
      <c r="AD87" s="308">
        <v>6</v>
      </c>
      <c r="AE87" s="356">
        <v>11149</v>
      </c>
      <c r="AF87" s="356">
        <v>168989</v>
      </c>
      <c r="AG87" s="366">
        <v>215</v>
      </c>
      <c r="AH87" s="304">
        <v>12038</v>
      </c>
      <c r="AI87" s="358">
        <v>185020</v>
      </c>
      <c r="AJ87" s="307">
        <v>214</v>
      </c>
      <c r="AK87" s="254">
        <v>13145</v>
      </c>
      <c r="AL87" s="432">
        <v>199954</v>
      </c>
      <c r="AM87" s="433">
        <v>195</v>
      </c>
      <c r="AN87" s="558">
        <v>14428</v>
      </c>
      <c r="AO87" s="558">
        <v>213555</v>
      </c>
      <c r="AP87" s="558">
        <v>179</v>
      </c>
      <c r="AQ87" s="4">
        <f>G87-D87</f>
        <v>1461</v>
      </c>
      <c r="AR87" s="412">
        <f>(H87-E87)/100</f>
        <v>176.37</v>
      </c>
      <c r="AS87" s="10">
        <f>J87-G87</f>
        <v>1477</v>
      </c>
      <c r="AT87" s="244">
        <f>(K87-H87)/100</f>
        <v>162.35</v>
      </c>
      <c r="AU87" s="245">
        <f>M87-J87</f>
        <v>1552</v>
      </c>
      <c r="AV87" s="246">
        <f>(N87-K87)/100</f>
        <v>173.55</v>
      </c>
      <c r="AW87" s="247">
        <f>P87-M87</f>
        <v>1165</v>
      </c>
      <c r="AX87" s="248">
        <f>(Q87-N87)/100</f>
        <v>184.16</v>
      </c>
      <c r="AY87" s="239">
        <f>S87-P87</f>
        <v>871</v>
      </c>
      <c r="AZ87" s="414">
        <f>(T87-Q87)/100</f>
        <v>188.14</v>
      </c>
      <c r="BA87" s="417">
        <f>V87-S87</f>
        <v>100</v>
      </c>
      <c r="BB87" s="418">
        <f>(W87-T87)/100</f>
        <v>56.08</v>
      </c>
      <c r="BC87" s="336">
        <f>Y87-V87</f>
        <v>29</v>
      </c>
      <c r="BD87" s="381">
        <f>(Z87-W87)/100</f>
        <v>5.33</v>
      </c>
      <c r="BE87" s="249">
        <f>AB87-Y87</f>
        <v>16</v>
      </c>
      <c r="BF87" s="368">
        <f>(AC87-Z87)/100</f>
        <v>4.01</v>
      </c>
      <c r="BG87" s="372">
        <f>AE87-AB87</f>
        <v>296</v>
      </c>
      <c r="BH87" s="373">
        <f>(AF87-AC87)/100</f>
        <v>96.51</v>
      </c>
      <c r="BI87" s="378">
        <f>AH87-AE87</f>
        <v>889</v>
      </c>
      <c r="BJ87" s="384">
        <f>(AI87-AF87)/100</f>
        <v>160.31</v>
      </c>
      <c r="BK87" s="437">
        <f>AK87-AH87</f>
        <v>1107</v>
      </c>
      <c r="BL87" s="438">
        <f>(AL87-AI87)/100</f>
        <v>149.34</v>
      </c>
      <c r="BM87" s="563">
        <f>AN87-D87</f>
        <v>10246</v>
      </c>
      <c r="BN87" s="564">
        <f>(AO87-AL87)/100</f>
        <v>136.01</v>
      </c>
      <c r="BO87" s="250"/>
      <c r="BP87" s="1">
        <v>166</v>
      </c>
    </row>
    <row r="88" spans="1:68" ht="15.75">
      <c r="A88" s="19" t="s">
        <v>543</v>
      </c>
      <c r="B88" s="2" t="s">
        <v>13</v>
      </c>
      <c r="C88" s="1" t="s">
        <v>12</v>
      </c>
      <c r="D88" s="3">
        <v>3400</v>
      </c>
      <c r="E88" s="251">
        <v>68820</v>
      </c>
      <c r="F88" s="14">
        <v>350</v>
      </c>
      <c r="G88" s="4">
        <v>4774</v>
      </c>
      <c r="H88" s="252">
        <v>94683</v>
      </c>
      <c r="I88" s="17">
        <v>349</v>
      </c>
      <c r="J88" s="10">
        <v>6218</v>
      </c>
      <c r="K88" s="244">
        <v>118675</v>
      </c>
      <c r="L88" s="16" t="s">
        <v>544</v>
      </c>
      <c r="M88" s="8">
        <v>7726</v>
      </c>
      <c r="N88" s="253">
        <v>144376</v>
      </c>
      <c r="O88" s="15" t="s">
        <v>545</v>
      </c>
      <c r="P88" s="254">
        <v>8706</v>
      </c>
      <c r="Q88" s="255">
        <v>168998</v>
      </c>
      <c r="R88" s="256" t="s">
        <v>546</v>
      </c>
      <c r="S88" s="239">
        <v>9423</v>
      </c>
      <c r="T88" s="180">
        <v>191478</v>
      </c>
      <c r="U88" s="240">
        <v>6</v>
      </c>
      <c r="V88" s="257">
        <v>9539</v>
      </c>
      <c r="W88" s="258">
        <v>198102</v>
      </c>
      <c r="X88" s="259">
        <v>8</v>
      </c>
      <c r="Y88" s="260">
        <v>9583</v>
      </c>
      <c r="Z88" s="261">
        <v>198712</v>
      </c>
      <c r="AA88" s="352">
        <v>6</v>
      </c>
      <c r="AB88" s="305">
        <v>9612</v>
      </c>
      <c r="AC88" s="351">
        <v>199183</v>
      </c>
      <c r="AD88" s="308">
        <v>6</v>
      </c>
      <c r="AE88" s="356">
        <v>9785</v>
      </c>
      <c r="AF88" s="356">
        <v>210292</v>
      </c>
      <c r="AG88" s="366">
        <v>247</v>
      </c>
      <c r="AH88" s="304">
        <v>10650</v>
      </c>
      <c r="AI88" s="358">
        <v>228675</v>
      </c>
      <c r="AJ88" s="307">
        <v>245</v>
      </c>
      <c r="AK88" s="254">
        <v>11743</v>
      </c>
      <c r="AL88" s="432">
        <v>246010</v>
      </c>
      <c r="AM88" s="433">
        <v>245</v>
      </c>
      <c r="AN88" s="558">
        <v>13267</v>
      </c>
      <c r="AO88" s="558">
        <v>263803</v>
      </c>
      <c r="AP88" s="558">
        <v>234</v>
      </c>
      <c r="AQ88" s="4">
        <f>G88-D88</f>
        <v>1374</v>
      </c>
      <c r="AR88" s="412">
        <f>(H88-E88)/100</f>
        <v>258.63</v>
      </c>
      <c r="AS88" s="10">
        <f>J88-G88</f>
        <v>1444</v>
      </c>
      <c r="AT88" s="244">
        <f>(K88-H88)/100</f>
        <v>239.92</v>
      </c>
      <c r="AU88" s="245">
        <f>M88-J88</f>
        <v>1508</v>
      </c>
      <c r="AV88" s="246">
        <f>(N88-K88)/100</f>
        <v>257.01</v>
      </c>
      <c r="AW88" s="247">
        <f>P88-M88</f>
        <v>980</v>
      </c>
      <c r="AX88" s="248">
        <f>(Q88-N88)/100</f>
        <v>246.22</v>
      </c>
      <c r="AY88" s="239">
        <f>S88-P88</f>
        <v>717</v>
      </c>
      <c r="AZ88" s="414">
        <f>(T88-Q88)/100</f>
        <v>224.8</v>
      </c>
      <c r="BA88" s="417">
        <f>V88-S88</f>
        <v>116</v>
      </c>
      <c r="BB88" s="418">
        <f>(W88-T88)/100</f>
        <v>66.24</v>
      </c>
      <c r="BC88" s="336">
        <f>Y88-V88</f>
        <v>44</v>
      </c>
      <c r="BD88" s="381">
        <f>(Z88-W88)/100</f>
        <v>6.1</v>
      </c>
      <c r="BE88" s="249">
        <f>AB88-Y88</f>
        <v>29</v>
      </c>
      <c r="BF88" s="368">
        <f>(AC88-Z88)/100</f>
        <v>4.71</v>
      </c>
      <c r="BG88" s="372">
        <f>AE88-AB88</f>
        <v>173</v>
      </c>
      <c r="BH88" s="373">
        <f>(AF88-AC88)/100</f>
        <v>111.09</v>
      </c>
      <c r="BI88" s="378">
        <f>AH88-AE88</f>
        <v>865</v>
      </c>
      <c r="BJ88" s="384">
        <f>(AI88-AF88)/100</f>
        <v>183.83</v>
      </c>
      <c r="BK88" s="437">
        <f>AK88-AH88</f>
        <v>1093</v>
      </c>
      <c r="BL88" s="438">
        <f>(AL88-AI88)/100</f>
        <v>173.35</v>
      </c>
      <c r="BM88" s="563">
        <f>AN88-D88</f>
        <v>9867</v>
      </c>
      <c r="BN88" s="564">
        <f>(AO88-AL88)/100</f>
        <v>177.93</v>
      </c>
      <c r="BO88" s="250"/>
      <c r="BP88" s="1" t="s">
        <v>12</v>
      </c>
    </row>
    <row r="89" spans="1:68" ht="15.75">
      <c r="A89" s="19" t="s">
        <v>547</v>
      </c>
      <c r="B89" s="405" t="s">
        <v>240</v>
      </c>
      <c r="C89" s="1" t="s">
        <v>11</v>
      </c>
      <c r="D89" s="3">
        <v>2900</v>
      </c>
      <c r="E89" s="251">
        <v>23298</v>
      </c>
      <c r="F89" s="14">
        <v>120</v>
      </c>
      <c r="G89" s="4">
        <v>4001</v>
      </c>
      <c r="H89" s="252">
        <v>32396</v>
      </c>
      <c r="I89" s="17">
        <v>120</v>
      </c>
      <c r="J89" s="10">
        <v>5096</v>
      </c>
      <c r="K89" s="244">
        <v>40795</v>
      </c>
      <c r="L89" s="16" t="s">
        <v>548</v>
      </c>
      <c r="M89" s="8">
        <v>6141</v>
      </c>
      <c r="N89" s="253">
        <v>49761</v>
      </c>
      <c r="O89" s="15" t="s">
        <v>549</v>
      </c>
      <c r="P89" s="254">
        <v>6849</v>
      </c>
      <c r="Q89" s="255">
        <v>58565</v>
      </c>
      <c r="R89" s="256" t="s">
        <v>550</v>
      </c>
      <c r="S89" s="239">
        <v>7311</v>
      </c>
      <c r="T89" s="180">
        <v>66966</v>
      </c>
      <c r="U89" s="240">
        <v>0</v>
      </c>
      <c r="V89" s="257">
        <v>7358</v>
      </c>
      <c r="W89" s="258">
        <v>69262</v>
      </c>
      <c r="X89" s="259">
        <v>1</v>
      </c>
      <c r="Y89" s="260">
        <v>7358</v>
      </c>
      <c r="Z89" s="261">
        <v>69272</v>
      </c>
      <c r="AA89" s="352">
        <v>0</v>
      </c>
      <c r="AB89" s="305">
        <v>7358</v>
      </c>
      <c r="AC89" s="351">
        <v>69272</v>
      </c>
      <c r="AD89" s="308">
        <v>0</v>
      </c>
      <c r="AE89" s="356">
        <v>7495</v>
      </c>
      <c r="AF89" s="356">
        <v>72958</v>
      </c>
      <c r="AG89" s="366">
        <v>83</v>
      </c>
      <c r="AH89" s="304">
        <v>8019</v>
      </c>
      <c r="AI89" s="358">
        <v>79253</v>
      </c>
      <c r="AJ89" s="307">
        <v>88</v>
      </c>
      <c r="AK89" s="254">
        <v>8824</v>
      </c>
      <c r="AL89" s="432">
        <v>88085</v>
      </c>
      <c r="AM89" s="433">
        <v>124</v>
      </c>
      <c r="AN89" s="558">
        <v>9837</v>
      </c>
      <c r="AO89" s="558">
        <v>96938</v>
      </c>
      <c r="AP89" s="558">
        <v>110</v>
      </c>
      <c r="AQ89" s="4">
        <f>G89-D89</f>
        <v>1101</v>
      </c>
      <c r="AR89" s="412">
        <f>(H89-E89)/100</f>
        <v>90.98</v>
      </c>
      <c r="AS89" s="10">
        <f>J89-G89</f>
        <v>1095</v>
      </c>
      <c r="AT89" s="244">
        <f>(K89-H89)/100</f>
        <v>83.99</v>
      </c>
      <c r="AU89" s="245">
        <f>M89-J89</f>
        <v>1045</v>
      </c>
      <c r="AV89" s="246">
        <f>(N89-K89)/100</f>
        <v>89.66</v>
      </c>
      <c r="AW89" s="247">
        <f>P89-M89</f>
        <v>708</v>
      </c>
      <c r="AX89" s="248">
        <f>(Q89-N89)/100</f>
        <v>88.04</v>
      </c>
      <c r="AY89" s="239">
        <f>S89-P89</f>
        <v>462</v>
      </c>
      <c r="AZ89" s="414">
        <f>(T89-Q89)/100</f>
        <v>84.01</v>
      </c>
      <c r="BA89" s="417">
        <f>V89-S89</f>
        <v>47</v>
      </c>
      <c r="BB89" s="418">
        <f>(W89-T89)/100</f>
        <v>22.96</v>
      </c>
      <c r="BC89" s="336">
        <f>Y89-V89</f>
        <v>0</v>
      </c>
      <c r="BD89" s="381">
        <f>(Z89-W89)/100</f>
        <v>0.1</v>
      </c>
      <c r="BE89" s="249">
        <f>AB89-Y89</f>
        <v>0</v>
      </c>
      <c r="BF89" s="368">
        <f>(AC89-Z89)/100</f>
        <v>0</v>
      </c>
      <c r="BG89" s="372">
        <f>AE89-AB89</f>
        <v>137</v>
      </c>
      <c r="BH89" s="373">
        <f>(AF89-AC89)/100</f>
        <v>36.86</v>
      </c>
      <c r="BI89" s="378">
        <f>AH89-AE89</f>
        <v>524</v>
      </c>
      <c r="BJ89" s="384">
        <f>(AI89-AF89)/100</f>
        <v>62.95</v>
      </c>
      <c r="BK89" s="437">
        <f>AK89-AH89</f>
        <v>805</v>
      </c>
      <c r="BL89" s="438">
        <f>(AL89-AI89)/100</f>
        <v>88.32</v>
      </c>
      <c r="BM89" s="563">
        <f>AN89-D89</f>
        <v>6937</v>
      </c>
      <c r="BN89" s="564">
        <f>(AO89-AL89)/100</f>
        <v>88.53</v>
      </c>
      <c r="BO89" s="250"/>
      <c r="BP89" s="1" t="s">
        <v>11</v>
      </c>
    </row>
    <row r="90" spans="1:68" ht="15.75">
      <c r="A90" s="19" t="s">
        <v>551</v>
      </c>
      <c r="B90" s="2" t="s">
        <v>10</v>
      </c>
      <c r="C90" s="1" t="s">
        <v>9</v>
      </c>
      <c r="D90" s="3">
        <v>4809</v>
      </c>
      <c r="E90" s="251">
        <v>70957</v>
      </c>
      <c r="F90" s="14">
        <v>258</v>
      </c>
      <c r="G90" s="4">
        <v>6552</v>
      </c>
      <c r="H90" s="252">
        <v>91824</v>
      </c>
      <c r="I90" s="17">
        <v>279</v>
      </c>
      <c r="J90" s="10">
        <v>8237</v>
      </c>
      <c r="K90" s="244">
        <v>111292</v>
      </c>
      <c r="L90" s="16" t="s">
        <v>481</v>
      </c>
      <c r="M90" s="8">
        <v>9906</v>
      </c>
      <c r="N90" s="253">
        <v>132133</v>
      </c>
      <c r="O90" s="15" t="s">
        <v>449</v>
      </c>
      <c r="P90" s="254">
        <v>11102</v>
      </c>
      <c r="Q90" s="255">
        <v>152361</v>
      </c>
      <c r="R90" s="256" t="s">
        <v>552</v>
      </c>
      <c r="S90" s="239">
        <v>11940</v>
      </c>
      <c r="T90" s="180">
        <v>171012</v>
      </c>
      <c r="U90" s="240">
        <v>3</v>
      </c>
      <c r="V90" s="257">
        <v>12052</v>
      </c>
      <c r="W90" s="258">
        <v>176270</v>
      </c>
      <c r="X90" s="259">
        <v>6</v>
      </c>
      <c r="Y90" s="260">
        <v>12086</v>
      </c>
      <c r="Z90" s="261">
        <v>176744</v>
      </c>
      <c r="AA90" s="352">
        <v>4</v>
      </c>
      <c r="AB90" s="305">
        <v>12104</v>
      </c>
      <c r="AC90" s="351">
        <v>177037</v>
      </c>
      <c r="AD90" s="308">
        <v>4</v>
      </c>
      <c r="AE90" s="356">
        <v>12389</v>
      </c>
      <c r="AF90" s="356">
        <v>185562</v>
      </c>
      <c r="AG90" s="366">
        <v>190</v>
      </c>
      <c r="AH90" s="304">
        <v>13306</v>
      </c>
      <c r="AI90" s="358">
        <v>199814</v>
      </c>
      <c r="AJ90" s="307">
        <v>191</v>
      </c>
      <c r="AK90" s="254">
        <v>14469</v>
      </c>
      <c r="AL90" s="432">
        <v>213806</v>
      </c>
      <c r="AM90" s="433">
        <v>218</v>
      </c>
      <c r="AN90" s="558">
        <v>15994</v>
      </c>
      <c r="AO90" s="558">
        <v>230032</v>
      </c>
      <c r="AP90" s="558">
        <v>220</v>
      </c>
      <c r="AQ90" s="4">
        <f>G90-D90</f>
        <v>1743</v>
      </c>
      <c r="AR90" s="412">
        <f>(H90-E90)/100</f>
        <v>208.67</v>
      </c>
      <c r="AS90" s="10">
        <f>J90-G90</f>
        <v>1685</v>
      </c>
      <c r="AT90" s="244">
        <f>(K90-H90)/100</f>
        <v>194.68</v>
      </c>
      <c r="AU90" s="245">
        <f>M90-J90</f>
        <v>1669</v>
      </c>
      <c r="AV90" s="246">
        <f>(N90-K90)/100</f>
        <v>208.41</v>
      </c>
      <c r="AW90" s="247">
        <f>P90-M90</f>
        <v>1196</v>
      </c>
      <c r="AX90" s="248">
        <f>(Q90-N90)/100</f>
        <v>202.28</v>
      </c>
      <c r="AY90" s="239">
        <f>S90-P90</f>
        <v>838</v>
      </c>
      <c r="AZ90" s="414">
        <f>(T90-Q90)/100</f>
        <v>186.51</v>
      </c>
      <c r="BA90" s="417">
        <f>V90-S90</f>
        <v>112</v>
      </c>
      <c r="BB90" s="418">
        <f>(W90-T90)/100</f>
        <v>52.58</v>
      </c>
      <c r="BC90" s="336">
        <f>Y90-V90</f>
        <v>34</v>
      </c>
      <c r="BD90" s="381">
        <f>(Z90-W90)/100</f>
        <v>4.74</v>
      </c>
      <c r="BE90" s="249">
        <f>AB90-Y90</f>
        <v>18</v>
      </c>
      <c r="BF90" s="368">
        <f>(AC90-Z90)/100</f>
        <v>2.93</v>
      </c>
      <c r="BG90" s="372">
        <f>AE90-AB90</f>
        <v>285</v>
      </c>
      <c r="BH90" s="373">
        <f>(AF90-AC90)/100</f>
        <v>85.25</v>
      </c>
      <c r="BI90" s="378">
        <f>AH90-AE90</f>
        <v>917</v>
      </c>
      <c r="BJ90" s="384">
        <f>(AI90-AF90)/100</f>
        <v>142.52</v>
      </c>
      <c r="BK90" s="437">
        <f>AK90-AH90</f>
        <v>1163</v>
      </c>
      <c r="BL90" s="438">
        <f>(AL90-AI90)/100</f>
        <v>139.92</v>
      </c>
      <c r="BM90" s="563">
        <f>AN90-D90</f>
        <v>11185</v>
      </c>
      <c r="BN90" s="564">
        <f>(AO90-AL90)/100</f>
        <v>162.26</v>
      </c>
      <c r="BO90" s="250"/>
      <c r="BP90" s="1" t="s">
        <v>9</v>
      </c>
    </row>
    <row r="91" spans="1:68" ht="15.75">
      <c r="A91" s="19" t="s">
        <v>553</v>
      </c>
      <c r="B91" s="2" t="s">
        <v>8</v>
      </c>
      <c r="C91" s="1" t="s">
        <v>7</v>
      </c>
      <c r="D91" s="3">
        <v>6130</v>
      </c>
      <c r="E91" s="251">
        <v>123441</v>
      </c>
      <c r="F91" s="14">
        <v>482</v>
      </c>
      <c r="G91" s="4">
        <v>8215</v>
      </c>
      <c r="H91" s="252">
        <v>159396</v>
      </c>
      <c r="I91" s="17">
        <v>475</v>
      </c>
      <c r="J91" s="10">
        <v>10334</v>
      </c>
      <c r="K91" s="244">
        <v>192762</v>
      </c>
      <c r="L91" s="16" t="s">
        <v>554</v>
      </c>
      <c r="M91" s="8">
        <v>12487</v>
      </c>
      <c r="N91" s="253">
        <v>228425</v>
      </c>
      <c r="O91" s="15" t="s">
        <v>555</v>
      </c>
      <c r="P91" s="254">
        <v>14008</v>
      </c>
      <c r="Q91" s="255">
        <v>262507</v>
      </c>
      <c r="R91" s="256" t="s">
        <v>556</v>
      </c>
      <c r="S91" s="239">
        <v>15051</v>
      </c>
      <c r="T91" s="180">
        <v>293671</v>
      </c>
      <c r="U91" s="240">
        <v>5</v>
      </c>
      <c r="V91" s="257">
        <v>15176</v>
      </c>
      <c r="W91" s="258">
        <v>302366</v>
      </c>
      <c r="X91" s="259">
        <v>5</v>
      </c>
      <c r="Y91" s="260">
        <v>15206</v>
      </c>
      <c r="Z91" s="261">
        <v>302870</v>
      </c>
      <c r="AA91" s="352">
        <v>2</v>
      </c>
      <c r="AB91" s="305">
        <v>15206</v>
      </c>
      <c r="AC91" s="351">
        <v>302884</v>
      </c>
      <c r="AD91" s="308">
        <v>3</v>
      </c>
      <c r="AE91" s="356">
        <v>15512</v>
      </c>
      <c r="AF91" s="356">
        <v>317317</v>
      </c>
      <c r="AG91" s="366">
        <v>321</v>
      </c>
      <c r="AH91" s="304">
        <v>16590</v>
      </c>
      <c r="AI91" s="358">
        <v>341709</v>
      </c>
      <c r="AJ91" s="307">
        <v>324</v>
      </c>
      <c r="AK91" s="254">
        <v>17947</v>
      </c>
      <c r="AL91" s="432">
        <v>365083</v>
      </c>
      <c r="AM91" s="433">
        <v>323</v>
      </c>
      <c r="AN91" s="558">
        <v>19791</v>
      </c>
      <c r="AO91" s="558">
        <v>389442</v>
      </c>
      <c r="AP91" s="558">
        <v>336</v>
      </c>
      <c r="AQ91" s="4">
        <f>G91-D91</f>
        <v>2085</v>
      </c>
      <c r="AR91" s="412">
        <f>(H91-E91)/100</f>
        <v>359.55</v>
      </c>
      <c r="AS91" s="10">
        <f>J91-G91</f>
        <v>2119</v>
      </c>
      <c r="AT91" s="244">
        <f>(K91-H91)/100</f>
        <v>333.66</v>
      </c>
      <c r="AU91" s="245">
        <f>M91-J91</f>
        <v>2153</v>
      </c>
      <c r="AV91" s="246">
        <f>(N91-K91)/100</f>
        <v>356.63</v>
      </c>
      <c r="AW91" s="247">
        <f>P91-M91</f>
        <v>1521</v>
      </c>
      <c r="AX91" s="248">
        <f>(Q91-N91)/100</f>
        <v>340.82</v>
      </c>
      <c r="AY91" s="239">
        <f>S91-P91</f>
        <v>1043</v>
      </c>
      <c r="AZ91" s="414">
        <f>(T91-Q91)/100</f>
        <v>311.64</v>
      </c>
      <c r="BA91" s="417">
        <f>V91-S91</f>
        <v>125</v>
      </c>
      <c r="BB91" s="418">
        <f>(W91-T91)/100</f>
        <v>86.95</v>
      </c>
      <c r="BC91" s="336">
        <f>Y91-V91</f>
        <v>30</v>
      </c>
      <c r="BD91" s="381">
        <f>(Z91-W91)/100</f>
        <v>5.04</v>
      </c>
      <c r="BE91" s="249">
        <f>AB91-Y91</f>
        <v>0</v>
      </c>
      <c r="BF91" s="368">
        <f>(AC91-Z91)/100</f>
        <v>0.14</v>
      </c>
      <c r="BG91" s="372">
        <f>AE91-AB91</f>
        <v>306</v>
      </c>
      <c r="BH91" s="373">
        <f>(AF91-AC91)/100</f>
        <v>144.33</v>
      </c>
      <c r="BI91" s="378">
        <f>AH91-AE91</f>
        <v>1078</v>
      </c>
      <c r="BJ91" s="384">
        <f>(AI91-AF91)/100</f>
        <v>243.92</v>
      </c>
      <c r="BK91" s="437">
        <f>AK91-AH91</f>
        <v>1357</v>
      </c>
      <c r="BL91" s="438">
        <f>(AL91-AI91)/100</f>
        <v>233.74</v>
      </c>
      <c r="BM91" s="563">
        <f>AN91-D91</f>
        <v>13661</v>
      </c>
      <c r="BN91" s="564">
        <f>(AO91-AL91)/100</f>
        <v>243.59</v>
      </c>
      <c r="BO91" s="250"/>
      <c r="BP91" s="1" t="s">
        <v>7</v>
      </c>
    </row>
    <row r="92" spans="1:68" ht="15.75">
      <c r="A92" s="19" t="s">
        <v>557</v>
      </c>
      <c r="B92" s="2" t="s">
        <v>6</v>
      </c>
      <c r="C92" s="1" t="s">
        <v>5</v>
      </c>
      <c r="D92" s="3">
        <v>5909</v>
      </c>
      <c r="E92" s="251">
        <v>107088</v>
      </c>
      <c r="F92" s="14">
        <v>452</v>
      </c>
      <c r="G92" s="4">
        <v>7975</v>
      </c>
      <c r="H92" s="252">
        <v>140438</v>
      </c>
      <c r="I92" s="17">
        <v>440</v>
      </c>
      <c r="J92" s="10">
        <v>9937</v>
      </c>
      <c r="K92" s="244">
        <v>171086</v>
      </c>
      <c r="L92" s="16" t="s">
        <v>558</v>
      </c>
      <c r="M92" s="8">
        <v>11850</v>
      </c>
      <c r="N92" s="253">
        <v>203617</v>
      </c>
      <c r="O92" s="15" t="s">
        <v>353</v>
      </c>
      <c r="P92" s="254">
        <v>13204</v>
      </c>
      <c r="Q92" s="255">
        <v>234644</v>
      </c>
      <c r="R92" s="256" t="s">
        <v>337</v>
      </c>
      <c r="S92" s="239">
        <v>14162</v>
      </c>
      <c r="T92" s="180">
        <v>263091</v>
      </c>
      <c r="U92" s="240">
        <v>4</v>
      </c>
      <c r="V92" s="257">
        <v>14289</v>
      </c>
      <c r="W92" s="258">
        <v>270946</v>
      </c>
      <c r="X92" s="259">
        <v>3</v>
      </c>
      <c r="Y92" s="260">
        <v>14303</v>
      </c>
      <c r="Z92" s="261">
        <v>271209</v>
      </c>
      <c r="AA92" s="352">
        <v>1</v>
      </c>
      <c r="AB92" s="305">
        <v>14304</v>
      </c>
      <c r="AC92" s="351">
        <v>271241</v>
      </c>
      <c r="AD92" s="308">
        <v>3</v>
      </c>
      <c r="AE92" s="356">
        <v>14577</v>
      </c>
      <c r="AF92" s="356">
        <v>286406</v>
      </c>
      <c r="AG92" s="366">
        <v>341</v>
      </c>
      <c r="AH92" s="304">
        <v>15584</v>
      </c>
      <c r="AI92" s="358">
        <v>312131</v>
      </c>
      <c r="AJ92" s="307">
        <v>347</v>
      </c>
      <c r="AK92" s="254">
        <v>16853</v>
      </c>
      <c r="AL92" s="432">
        <v>336859</v>
      </c>
      <c r="AM92" s="433">
        <v>341</v>
      </c>
      <c r="AN92" s="558">
        <v>18454</v>
      </c>
      <c r="AO92" s="558">
        <v>362104</v>
      </c>
      <c r="AP92" s="558">
        <v>337</v>
      </c>
      <c r="AQ92" s="4">
        <f>G92-D92</f>
        <v>2066</v>
      </c>
      <c r="AR92" s="412">
        <f>(H92-E92)/100</f>
        <v>333.5</v>
      </c>
      <c r="AS92" s="10">
        <f>J92-G92</f>
        <v>1962</v>
      </c>
      <c r="AT92" s="244">
        <f>(K92-H92)/100</f>
        <v>306.48</v>
      </c>
      <c r="AU92" s="245">
        <f>M92-J92</f>
        <v>1913</v>
      </c>
      <c r="AV92" s="246">
        <f>(N92-K92)/100</f>
        <v>325.31</v>
      </c>
      <c r="AW92" s="247">
        <f>P92-M92</f>
        <v>1354</v>
      </c>
      <c r="AX92" s="248">
        <f>(Q92-N92)/100</f>
        <v>310.27</v>
      </c>
      <c r="AY92" s="239">
        <f>S92-P92</f>
        <v>958</v>
      </c>
      <c r="AZ92" s="414">
        <f>(T92-Q92)/100</f>
        <v>284.47</v>
      </c>
      <c r="BA92" s="417">
        <f>V92-S92</f>
        <v>127</v>
      </c>
      <c r="BB92" s="418">
        <f>(W92-T92)/100</f>
        <v>78.55</v>
      </c>
      <c r="BC92" s="336">
        <f>Y92-V92</f>
        <v>14</v>
      </c>
      <c r="BD92" s="381">
        <f>(Z92-W92)/100</f>
        <v>2.63</v>
      </c>
      <c r="BE92" s="249">
        <f>AB92-Y92</f>
        <v>1</v>
      </c>
      <c r="BF92" s="368">
        <f>(AC92-Z92)/100</f>
        <v>0.32</v>
      </c>
      <c r="BG92" s="372">
        <f>AE92-AB92</f>
        <v>273</v>
      </c>
      <c r="BH92" s="373">
        <f>(AF92-AC92)/100</f>
        <v>151.65</v>
      </c>
      <c r="BI92" s="378">
        <f>AH92-AE92</f>
        <v>1007</v>
      </c>
      <c r="BJ92" s="384">
        <f>(AI92-AF92)/100</f>
        <v>257.25</v>
      </c>
      <c r="BK92" s="437">
        <f>AK92-AH92</f>
        <v>1269</v>
      </c>
      <c r="BL92" s="438">
        <f>(AL92-AI92)/100</f>
        <v>247.28</v>
      </c>
      <c r="BM92" s="563">
        <f>AN92-D92</f>
        <v>12545</v>
      </c>
      <c r="BN92" s="564">
        <f>(AO92-AL92)/100</f>
        <v>252.45</v>
      </c>
      <c r="BO92" s="250"/>
      <c r="BP92" s="1" t="s">
        <v>5</v>
      </c>
    </row>
    <row r="93" spans="1:68" ht="15.75">
      <c r="A93" s="19" t="s">
        <v>559</v>
      </c>
      <c r="B93" s="2" t="s">
        <v>4</v>
      </c>
      <c r="C93" s="1" t="s">
        <v>3</v>
      </c>
      <c r="D93" s="3">
        <v>5437</v>
      </c>
      <c r="E93" s="251">
        <v>122318</v>
      </c>
      <c r="F93" s="14">
        <v>472</v>
      </c>
      <c r="G93" s="4">
        <v>7191</v>
      </c>
      <c r="H93" s="252">
        <v>157639</v>
      </c>
      <c r="I93" s="17">
        <v>472</v>
      </c>
      <c r="J93" s="10">
        <v>8834</v>
      </c>
      <c r="K93" s="244">
        <v>190260</v>
      </c>
      <c r="L93" s="16" t="s">
        <v>560</v>
      </c>
      <c r="M93" s="8">
        <v>10628</v>
      </c>
      <c r="N93" s="253">
        <v>225047</v>
      </c>
      <c r="O93" s="15" t="s">
        <v>345</v>
      </c>
      <c r="P93" s="254">
        <v>11909</v>
      </c>
      <c r="Q93" s="255">
        <v>258474</v>
      </c>
      <c r="R93" s="256" t="s">
        <v>561</v>
      </c>
      <c r="S93" s="239">
        <v>12758</v>
      </c>
      <c r="T93" s="180">
        <v>289884</v>
      </c>
      <c r="U93" s="240">
        <v>5</v>
      </c>
      <c r="V93" s="257">
        <v>12884</v>
      </c>
      <c r="W93" s="258">
        <v>298575</v>
      </c>
      <c r="X93" s="259">
        <v>7</v>
      </c>
      <c r="Y93" s="260">
        <v>12888</v>
      </c>
      <c r="Z93" s="261">
        <v>298723</v>
      </c>
      <c r="AA93" s="352">
        <v>2</v>
      </c>
      <c r="AB93" s="305">
        <v>12894</v>
      </c>
      <c r="AC93" s="351">
        <v>298892</v>
      </c>
      <c r="AD93" s="308">
        <v>3</v>
      </c>
      <c r="AE93" s="356">
        <v>13207</v>
      </c>
      <c r="AF93" s="356">
        <v>314508</v>
      </c>
      <c r="AG93" s="366">
        <v>351</v>
      </c>
      <c r="AH93" s="304">
        <v>14181</v>
      </c>
      <c r="AI93" s="358">
        <v>339932</v>
      </c>
      <c r="AJ93" s="307">
        <v>339</v>
      </c>
      <c r="AK93" s="254">
        <v>15425</v>
      </c>
      <c r="AL93" s="432">
        <v>364518</v>
      </c>
      <c r="AM93" s="433">
        <v>345</v>
      </c>
      <c r="AN93" s="558">
        <v>16996</v>
      </c>
      <c r="AO93" s="558">
        <v>390141</v>
      </c>
      <c r="AP93" s="558">
        <v>342</v>
      </c>
      <c r="AQ93" s="4">
        <f>G93-D93</f>
        <v>1754</v>
      </c>
      <c r="AR93" s="412">
        <f>(H93-E93)/100</f>
        <v>353.21</v>
      </c>
      <c r="AS93" s="10">
        <f>J93-G93</f>
        <v>1643</v>
      </c>
      <c r="AT93" s="244">
        <f>(K93-H93)/100</f>
        <v>326.21</v>
      </c>
      <c r="AU93" s="245">
        <f>M93-J93</f>
        <v>1794</v>
      </c>
      <c r="AV93" s="246">
        <f>(N93-K93)/100</f>
        <v>347.87</v>
      </c>
      <c r="AW93" s="247">
        <f>P93-M93</f>
        <v>1281</v>
      </c>
      <c r="AX93" s="248">
        <f>(Q93-N93)/100</f>
        <v>334.27</v>
      </c>
      <c r="AY93" s="239">
        <f>S93-P93</f>
        <v>849</v>
      </c>
      <c r="AZ93" s="414">
        <f>(T93-Q93)/100</f>
        <v>314.1</v>
      </c>
      <c r="BA93" s="417">
        <f>V93-S93</f>
        <v>126</v>
      </c>
      <c r="BB93" s="418">
        <f>(W93-T93)/100</f>
        <v>86.91</v>
      </c>
      <c r="BC93" s="336">
        <f>Y93-V93</f>
        <v>4</v>
      </c>
      <c r="BD93" s="381">
        <f>(Z93-W93)/100</f>
        <v>1.48</v>
      </c>
      <c r="BE93" s="249">
        <f>AB93-Y93</f>
        <v>6</v>
      </c>
      <c r="BF93" s="368">
        <f>(AC93-Z93)/100</f>
        <v>1.69</v>
      </c>
      <c r="BG93" s="372">
        <f>AE93-AB93</f>
        <v>313</v>
      </c>
      <c r="BH93" s="373">
        <f>(AF93-AC93)/100</f>
        <v>156.16</v>
      </c>
      <c r="BI93" s="378">
        <f>AH93-AE93</f>
        <v>974</v>
      </c>
      <c r="BJ93" s="384">
        <f>(AI93-AF93)/100</f>
        <v>254.24</v>
      </c>
      <c r="BK93" s="437">
        <f>AK93-AH93</f>
        <v>1244</v>
      </c>
      <c r="BL93" s="438">
        <f>(AL93-AI93)/100</f>
        <v>245.86</v>
      </c>
      <c r="BM93" s="563">
        <f>AN93-D93</f>
        <v>11559</v>
      </c>
      <c r="BN93" s="564">
        <f>(AO93-AL93)/100</f>
        <v>256.23</v>
      </c>
      <c r="BO93" s="250"/>
      <c r="BP93" s="1" t="s">
        <v>3</v>
      </c>
    </row>
    <row r="94" spans="1:68" ht="15.75">
      <c r="A94" s="19" t="s">
        <v>562</v>
      </c>
      <c r="B94" s="405" t="s">
        <v>241</v>
      </c>
      <c r="C94" s="1" t="s">
        <v>2</v>
      </c>
      <c r="D94" s="3">
        <v>5504</v>
      </c>
      <c r="E94" s="251">
        <v>96942</v>
      </c>
      <c r="F94" s="14">
        <v>468</v>
      </c>
      <c r="G94" s="4">
        <v>7516</v>
      </c>
      <c r="H94" s="252">
        <v>131433</v>
      </c>
      <c r="I94" s="17">
        <v>451</v>
      </c>
      <c r="J94" s="10">
        <v>9630</v>
      </c>
      <c r="K94" s="244">
        <v>163495</v>
      </c>
      <c r="L94" s="16" t="s">
        <v>560</v>
      </c>
      <c r="M94" s="8">
        <v>11662</v>
      </c>
      <c r="N94" s="253">
        <v>197572</v>
      </c>
      <c r="O94" s="15" t="s">
        <v>563</v>
      </c>
      <c r="P94" s="254">
        <v>12956</v>
      </c>
      <c r="Q94" s="255">
        <v>229966</v>
      </c>
      <c r="R94" s="256" t="s">
        <v>560</v>
      </c>
      <c r="S94" s="239">
        <v>13851</v>
      </c>
      <c r="T94" s="180">
        <v>259318</v>
      </c>
      <c r="U94" s="240">
        <v>0</v>
      </c>
      <c r="V94" s="257">
        <v>13952</v>
      </c>
      <c r="W94" s="258">
        <v>267006</v>
      </c>
      <c r="X94" s="259">
        <v>3</v>
      </c>
      <c r="Y94" s="260">
        <v>13954</v>
      </c>
      <c r="Z94" s="261">
        <v>267104</v>
      </c>
      <c r="AA94" s="352">
        <v>1</v>
      </c>
      <c r="AB94" s="305">
        <v>13955</v>
      </c>
      <c r="AC94" s="351">
        <v>267131</v>
      </c>
      <c r="AD94" s="308">
        <v>0</v>
      </c>
      <c r="AE94" s="356">
        <v>14309</v>
      </c>
      <c r="AF94" s="356">
        <v>280153</v>
      </c>
      <c r="AG94" s="366">
        <v>290</v>
      </c>
      <c r="AH94" s="304">
        <v>15438</v>
      </c>
      <c r="AI94" s="358">
        <v>301935</v>
      </c>
      <c r="AJ94" s="307">
        <v>291</v>
      </c>
      <c r="AK94" s="254">
        <v>16736</v>
      </c>
      <c r="AL94" s="432">
        <v>322752</v>
      </c>
      <c r="AM94" s="433">
        <v>287</v>
      </c>
      <c r="AN94" s="558">
        <v>18319</v>
      </c>
      <c r="AO94" s="558">
        <v>344476</v>
      </c>
      <c r="AP94" s="558">
        <v>296</v>
      </c>
      <c r="AQ94" s="4">
        <f>G94-D94</f>
        <v>2012</v>
      </c>
      <c r="AR94" s="412">
        <f>(H94-E94)/100</f>
        <v>344.91</v>
      </c>
      <c r="AS94" s="10">
        <f>J94-G94</f>
        <v>2114</v>
      </c>
      <c r="AT94" s="244">
        <f>(K94-H94)/100</f>
        <v>320.62</v>
      </c>
      <c r="AU94" s="245">
        <f>M94-J94</f>
        <v>2032</v>
      </c>
      <c r="AV94" s="246">
        <f>(N94-K94)/100</f>
        <v>340.77</v>
      </c>
      <c r="AW94" s="247">
        <f>P94-M94</f>
        <v>1294</v>
      </c>
      <c r="AX94" s="248">
        <f>(Q94-N94)/100</f>
        <v>323.94</v>
      </c>
      <c r="AY94" s="239">
        <f>S94-P94</f>
        <v>895</v>
      </c>
      <c r="AZ94" s="414">
        <f>(T94-Q94)/100</f>
        <v>293.52</v>
      </c>
      <c r="BA94" s="417">
        <f>V94-S94</f>
        <v>101</v>
      </c>
      <c r="BB94" s="418">
        <f>(W94-T94)/100</f>
        <v>76.88</v>
      </c>
      <c r="BC94" s="336">
        <f>Y94-V94</f>
        <v>2</v>
      </c>
      <c r="BD94" s="381">
        <f>(Z94-W94)/100</f>
        <v>0.98</v>
      </c>
      <c r="BE94" s="249">
        <f>AB94-Y94</f>
        <v>1</v>
      </c>
      <c r="BF94" s="368">
        <f>(AC94-Z94)/100</f>
        <v>0.27</v>
      </c>
      <c r="BG94" s="372">
        <f>AE94-AB94</f>
        <v>354</v>
      </c>
      <c r="BH94" s="373">
        <f>(AF94-AC94)/100</f>
        <v>130.22</v>
      </c>
      <c r="BI94" s="378">
        <f>AH94-AE94</f>
        <v>1129</v>
      </c>
      <c r="BJ94" s="384">
        <f>(AI94-AF94)/100</f>
        <v>217.82</v>
      </c>
      <c r="BK94" s="437">
        <f>AK94-AH94</f>
        <v>1298</v>
      </c>
      <c r="BL94" s="438">
        <f>(AL94-AI94)/100</f>
        <v>208.17</v>
      </c>
      <c r="BM94" s="563">
        <f>AN94-D94</f>
        <v>12815</v>
      </c>
      <c r="BN94" s="564">
        <f>(AO94-AL94)/100</f>
        <v>217.24</v>
      </c>
      <c r="BO94" s="250"/>
      <c r="BP94" s="1" t="s">
        <v>2</v>
      </c>
    </row>
    <row r="95" spans="1:68" ht="16.5" thickBot="1">
      <c r="A95" s="19" t="s">
        <v>564</v>
      </c>
      <c r="B95" s="2" t="s">
        <v>1</v>
      </c>
      <c r="C95" s="1" t="s">
        <v>0</v>
      </c>
      <c r="D95" s="262">
        <v>5100</v>
      </c>
      <c r="E95" s="263">
        <v>93804</v>
      </c>
      <c r="F95" s="264">
        <v>920</v>
      </c>
      <c r="G95" s="265">
        <v>7127</v>
      </c>
      <c r="H95" s="266">
        <v>162847</v>
      </c>
      <c r="I95" s="267">
        <v>917</v>
      </c>
      <c r="J95" s="268">
        <v>9093</v>
      </c>
      <c r="K95" s="269">
        <v>226407</v>
      </c>
      <c r="L95" s="270" t="s">
        <v>565</v>
      </c>
      <c r="M95" s="271">
        <v>11044</v>
      </c>
      <c r="N95" s="272">
        <v>294826</v>
      </c>
      <c r="O95" s="273" t="s">
        <v>566</v>
      </c>
      <c r="P95" s="274">
        <v>12187</v>
      </c>
      <c r="Q95" s="275">
        <v>360037</v>
      </c>
      <c r="R95" s="276" t="s">
        <v>567</v>
      </c>
      <c r="S95" s="277">
        <v>12986</v>
      </c>
      <c r="T95" s="217">
        <v>421378</v>
      </c>
      <c r="U95" s="278">
        <v>77</v>
      </c>
      <c r="V95" s="279">
        <v>13084</v>
      </c>
      <c r="W95" s="280">
        <v>438743</v>
      </c>
      <c r="X95" s="281">
        <v>8</v>
      </c>
      <c r="Y95" s="282">
        <v>13089</v>
      </c>
      <c r="Z95" s="283">
        <v>438964</v>
      </c>
      <c r="AA95" s="353">
        <v>3</v>
      </c>
      <c r="AB95" s="337">
        <v>13089</v>
      </c>
      <c r="AC95" s="394">
        <v>438965</v>
      </c>
      <c r="AD95" s="338">
        <v>0</v>
      </c>
      <c r="AE95" s="402">
        <v>13416</v>
      </c>
      <c r="AF95" s="403">
        <v>470109</v>
      </c>
      <c r="AG95" s="404">
        <v>684</v>
      </c>
      <c r="AH95" s="339">
        <v>14453</v>
      </c>
      <c r="AI95" s="389">
        <v>520180</v>
      </c>
      <c r="AJ95" s="340">
        <v>671</v>
      </c>
      <c r="AK95" s="274">
        <v>15874</v>
      </c>
      <c r="AL95" s="275">
        <v>568281</v>
      </c>
      <c r="AM95" s="434">
        <v>633</v>
      </c>
      <c r="AN95" s="558">
        <v>17725</v>
      </c>
      <c r="AO95" s="558">
        <v>617696</v>
      </c>
      <c r="AP95" s="558">
        <v>646</v>
      </c>
      <c r="AQ95" s="265">
        <f>G95-D95</f>
        <v>2027</v>
      </c>
      <c r="AR95" s="413">
        <f>(H95-E95)/100</f>
        <v>690.43</v>
      </c>
      <c r="AS95" s="268">
        <f>J95-G95</f>
        <v>1966</v>
      </c>
      <c r="AT95" s="269">
        <f>(K95-H95)/100</f>
        <v>635.6</v>
      </c>
      <c r="AU95" s="284">
        <f>M95-J95</f>
        <v>1951</v>
      </c>
      <c r="AV95" s="214">
        <f>(N95-K95)/100</f>
        <v>684.19</v>
      </c>
      <c r="AW95" s="285">
        <f>P95-M95</f>
        <v>1143</v>
      </c>
      <c r="AX95" s="216">
        <f>(Q95-N95)/100</f>
        <v>652.11</v>
      </c>
      <c r="AY95" s="277">
        <f>S95-P95</f>
        <v>799</v>
      </c>
      <c r="AZ95" s="419">
        <f>(T95-Q95)/100</f>
        <v>613.41</v>
      </c>
      <c r="BA95" s="420">
        <f>V95-S95</f>
        <v>98</v>
      </c>
      <c r="BB95" s="421">
        <f>(W95-T95)/100</f>
        <v>173.65</v>
      </c>
      <c r="BC95" s="342">
        <f>Y95-V95</f>
        <v>5</v>
      </c>
      <c r="BD95" s="382">
        <f>(Z95-W95)/100</f>
        <v>2.21</v>
      </c>
      <c r="BE95" s="386">
        <f>AB95-Y95</f>
        <v>0</v>
      </c>
      <c r="BF95" s="387">
        <f>(AC95-Z95)/100</f>
        <v>0.01</v>
      </c>
      <c r="BG95" s="374">
        <f>AE95-AB95</f>
        <v>327</v>
      </c>
      <c r="BH95" s="375">
        <f>(AF95-AC95)/100</f>
        <v>311.44</v>
      </c>
      <c r="BI95" s="379">
        <f>AH95-AE95</f>
        <v>1037</v>
      </c>
      <c r="BJ95" s="385">
        <f>(AI95-AF95)/100</f>
        <v>500.71</v>
      </c>
      <c r="BK95" s="439">
        <f>AK95-AH95</f>
        <v>1421</v>
      </c>
      <c r="BL95" s="440">
        <f>(AL95-AI95)/100</f>
        <v>481.01</v>
      </c>
      <c r="BM95" s="565">
        <f>AN95-D95</f>
        <v>12625</v>
      </c>
      <c r="BN95" s="566">
        <f>(AO95-AL95)/100</f>
        <v>494.15</v>
      </c>
      <c r="BO95" s="250"/>
      <c r="BP95" s="1" t="s">
        <v>0</v>
      </c>
    </row>
    <row r="96" spans="4:67" ht="15.75">
      <c r="D96" s="346"/>
      <c r="G96" s="346"/>
      <c r="J96" s="346"/>
      <c r="M96" s="346"/>
      <c r="P96" s="346"/>
      <c r="S96" s="346"/>
      <c r="T96" s="346"/>
      <c r="U96" s="346"/>
      <c r="V96" s="346"/>
      <c r="Y96" s="531"/>
      <c r="Z96" s="531"/>
      <c r="AB96" s="343"/>
      <c r="AE96" s="343"/>
      <c r="AP96"/>
      <c r="AQ96" s="349"/>
      <c r="AR96" s="287"/>
      <c r="AS96" s="349"/>
      <c r="AT96" s="287"/>
      <c r="AU96" s="349"/>
      <c r="AV96" s="287"/>
      <c r="AW96" s="349"/>
      <c r="AX96" s="287"/>
      <c r="AY96" s="349"/>
      <c r="AZ96" s="287"/>
      <c r="BA96" s="349"/>
      <c r="BB96" s="287"/>
      <c r="BC96" s="349"/>
      <c r="BD96" s="287"/>
      <c r="BE96" s="349"/>
      <c r="BF96" s="344"/>
      <c r="BG96" s="349"/>
      <c r="BH96" s="344"/>
      <c r="BI96" s="348"/>
      <c r="BJ96" s="344"/>
      <c r="BK96" s="344"/>
      <c r="BL96" s="344"/>
      <c r="BM96" s="344"/>
      <c r="BN96" s="344"/>
      <c r="BO96" s="287"/>
    </row>
    <row r="97" spans="5:67" ht="15.75">
      <c r="E97" s="179"/>
      <c r="F97" s="288"/>
      <c r="G97" s="179"/>
      <c r="H97" s="289"/>
      <c r="I97" s="289"/>
      <c r="J97" s="289"/>
      <c r="K97" s="289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 s="179"/>
      <c r="AA97" s="288"/>
      <c r="AB97" s="288"/>
      <c r="AC97" s="288"/>
      <c r="AD97" s="288"/>
      <c r="AE97" s="288"/>
      <c r="AF97" s="288"/>
      <c r="AG97" s="288"/>
      <c r="AH97" s="347"/>
      <c r="AI97" s="345"/>
      <c r="AJ97" s="345"/>
      <c r="AK97" s="345"/>
      <c r="AL97" s="345"/>
      <c r="AM97" s="345"/>
      <c r="AN97" s="345"/>
      <c r="AO97" s="345"/>
      <c r="AP97"/>
      <c r="AQ97" s="298"/>
      <c r="AR97" s="298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179"/>
      <c r="BF97" s="179"/>
      <c r="BG97" s="179"/>
      <c r="BH97" s="179"/>
      <c r="BI97" s="319"/>
      <c r="BJ97" s="319"/>
      <c r="BK97" s="319"/>
      <c r="BL97" s="319"/>
      <c r="BM97" s="319"/>
      <c r="BN97" s="319"/>
      <c r="BO97" s="179"/>
    </row>
    <row r="98" spans="12:61" ht="15.75"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AG98" s="286" t="s">
        <v>568</v>
      </c>
      <c r="AP98"/>
      <c r="AQ98" s="309">
        <f>'värme 2020'!$Q$11</f>
        <v>161551.2</v>
      </c>
      <c r="AR98" s="309"/>
      <c r="AS98" s="309">
        <f>'värme 2020'!$Q$12</f>
        <v>156360</v>
      </c>
      <c r="AT98" s="309"/>
      <c r="AU98" s="309">
        <f>'värme 2020'!$Q$13</f>
        <v>161545.6</v>
      </c>
      <c r="AV98" s="309"/>
      <c r="AW98" s="309">
        <f>'värme 2020'!$Q$14</f>
        <v>97169.6</v>
      </c>
      <c r="AX98" s="309"/>
      <c r="AY98" s="300">
        <f>'värme 2020'!$Q$15</f>
        <v>58713.600000000006</v>
      </c>
      <c r="AZ98" s="300"/>
      <c r="BA98" s="296">
        <f>'värme 2020'!$Q$16</f>
        <v>47177.600000000006</v>
      </c>
      <c r="BB98" s="310"/>
      <c r="BC98" s="300">
        <f>'värme 2020'!$Q$17</f>
        <v>45635.200000000004</v>
      </c>
      <c r="BD98" s="310"/>
      <c r="BE98" s="300">
        <f>'värme 2020'!$Q$18</f>
        <v>45000.8</v>
      </c>
      <c r="BG98" s="19">
        <f>'värme 2020'!$Q$19</f>
        <v>62113.600000000006</v>
      </c>
      <c r="BI98" s="302">
        <f>'värme 2020'!$Q$20</f>
        <v>86188</v>
      </c>
    </row>
    <row r="99" spans="4:61" ht="15.75"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/>
      <c r="P99"/>
      <c r="Q99"/>
      <c r="R99"/>
      <c r="S99"/>
      <c r="T99"/>
      <c r="U99"/>
      <c r="V99"/>
      <c r="W99"/>
      <c r="X99"/>
      <c r="Y99"/>
      <c r="AN99" s="302"/>
      <c r="AO99" s="302"/>
      <c r="AP99"/>
      <c r="AQ99" s="301"/>
      <c r="AR99" s="310"/>
      <c r="AS99" s="301"/>
      <c r="AT99" s="310"/>
      <c r="AU99" s="301"/>
      <c r="AV99" s="310"/>
      <c r="AW99" s="301"/>
      <c r="AX99" s="310"/>
      <c r="AY99" s="301"/>
      <c r="AZ99" s="310"/>
      <c r="BA99" s="301"/>
      <c r="BB99" s="310"/>
      <c r="BC99" s="310"/>
      <c r="BD99" s="310"/>
      <c r="BE99" s="319"/>
      <c r="BG99" s="319"/>
      <c r="BI99" s="319"/>
    </row>
    <row r="100" spans="12:57" ht="15.75"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AP100"/>
      <c r="AQ100" s="310"/>
      <c r="AR100" s="310"/>
      <c r="AS100" s="310"/>
      <c r="AT100" s="310"/>
      <c r="AU100" s="310"/>
      <c r="AV100" s="310"/>
      <c r="AW100" s="310"/>
      <c r="AX100" s="310"/>
      <c r="AY100" s="310"/>
      <c r="AZ100" s="310"/>
      <c r="BA100" s="310"/>
      <c r="BB100" s="310"/>
      <c r="BC100" s="310"/>
      <c r="BD100" s="310"/>
      <c r="BE100"/>
    </row>
    <row r="101" spans="12:57" ht="15.75"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AP101"/>
      <c r="AQ101" s="310"/>
      <c r="AR101" s="310"/>
      <c r="AS101" s="310"/>
      <c r="AT101" s="310"/>
      <c r="AU101" s="310"/>
      <c r="AV101" s="310"/>
      <c r="AW101" s="310"/>
      <c r="AX101" s="310"/>
      <c r="AY101" s="310"/>
      <c r="AZ101" s="310"/>
      <c r="BA101" s="310"/>
      <c r="BB101" s="310"/>
      <c r="BC101" s="310"/>
      <c r="BD101" s="310"/>
      <c r="BE101" s="310"/>
    </row>
    <row r="102" spans="12:57" ht="15.75"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AP102"/>
      <c r="AQ102" s="300"/>
      <c r="AR102" s="300"/>
      <c r="AS102" s="300"/>
      <c r="AT102" s="300"/>
      <c r="AU102" s="297"/>
      <c r="AV102" s="300"/>
      <c r="AW102" s="300"/>
      <c r="AX102" s="300"/>
      <c r="AY102" s="300"/>
      <c r="AZ102" s="300"/>
      <c r="BA102" s="300"/>
      <c r="BB102" s="310"/>
      <c r="BC102" s="300"/>
      <c r="BD102" s="310"/>
      <c r="BE102" s="310"/>
    </row>
    <row r="103" spans="12:57" ht="15.75"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AP103"/>
      <c r="AQ103" s="310"/>
      <c r="AR103" s="310"/>
      <c r="AS103" s="310"/>
      <c r="AT103" s="310"/>
      <c r="AU103" s="310"/>
      <c r="AV103" s="310"/>
      <c r="AW103" s="310"/>
      <c r="AX103" s="310"/>
      <c r="AY103" s="310"/>
      <c r="AZ103" s="310"/>
      <c r="BA103" s="310"/>
      <c r="BB103" s="310"/>
      <c r="BC103" s="310"/>
      <c r="BD103" s="310"/>
      <c r="BE103" s="310"/>
    </row>
    <row r="104" spans="12:57" ht="15.75"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AP104"/>
      <c r="AQ104" s="311"/>
      <c r="AR104" s="311"/>
      <c r="AS104" s="310"/>
      <c r="AT104" s="310"/>
      <c r="AU104" s="310"/>
      <c r="AV104" s="310"/>
      <c r="AW104" s="310"/>
      <c r="AX104" s="310"/>
      <c r="AY104" s="310"/>
      <c r="AZ104" s="310"/>
      <c r="BA104" s="310"/>
      <c r="BB104" s="310"/>
      <c r="BC104" s="310"/>
      <c r="BD104" s="310"/>
      <c r="BE104" s="310"/>
    </row>
    <row r="105" spans="12:57" ht="15.75"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AP105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310"/>
      <c r="BC105" s="299"/>
      <c r="BD105" s="310"/>
      <c r="BE105" s="310"/>
    </row>
    <row r="106" spans="12:57" ht="15.75"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AP106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310"/>
      <c r="BC106" s="299"/>
      <c r="BD106" s="310"/>
      <c r="BE106" s="310"/>
    </row>
    <row r="107" spans="12:57" ht="15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AP107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310"/>
      <c r="BC107" s="299"/>
      <c r="BD107" s="310"/>
      <c r="BE107" s="310"/>
    </row>
    <row r="108" spans="12:57" ht="15.75"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AP108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310"/>
      <c r="BC108" s="299"/>
      <c r="BD108" s="310"/>
      <c r="BE108" s="310"/>
    </row>
    <row r="109" spans="12:57" ht="15.75">
      <c r="L109"/>
      <c r="M109"/>
      <c r="N109"/>
      <c r="O109"/>
      <c r="P109"/>
      <c r="Q109"/>
      <c r="R109"/>
      <c r="S109"/>
      <c r="T109"/>
      <c r="U109"/>
      <c r="V109"/>
      <c r="AQ109" s="300"/>
      <c r="AR109" s="300"/>
      <c r="AS109" s="300"/>
      <c r="AT109" s="300"/>
      <c r="AU109" s="300"/>
      <c r="AV109" s="300"/>
      <c r="AW109" s="300"/>
      <c r="AX109" s="300"/>
      <c r="AY109" s="300"/>
      <c r="AZ109" s="300"/>
      <c r="BA109" s="300"/>
      <c r="BB109" s="310"/>
      <c r="BC109" s="300"/>
      <c r="BD109" s="310"/>
      <c r="BE109" s="310"/>
    </row>
    <row r="110" spans="12:61" ht="15.75">
      <c r="L110"/>
      <c r="M110"/>
      <c r="N110"/>
      <c r="O110"/>
      <c r="P110"/>
      <c r="Q110"/>
      <c r="R110"/>
      <c r="S110"/>
      <c r="T110"/>
      <c r="U110"/>
      <c r="V110"/>
      <c r="AN110" s="302"/>
      <c r="AO110" s="302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</row>
    <row r="111" spans="12:61" ht="15.75">
      <c r="L111"/>
      <c r="M111"/>
      <c r="N111"/>
      <c r="O111"/>
      <c r="P111"/>
      <c r="Q111"/>
      <c r="R111"/>
      <c r="S111"/>
      <c r="T111"/>
      <c r="U111"/>
      <c r="V111"/>
      <c r="AN111" s="302"/>
      <c r="AO111" s="302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</row>
    <row r="112" spans="12:61" ht="15.75"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N112" s="302"/>
      <c r="AO112" s="30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</row>
    <row r="113" spans="12:58" ht="15.75"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N113" s="302"/>
      <c r="AO113" s="302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2:58" ht="15.75">
      <c r="B114" s="290"/>
      <c r="C114" s="13"/>
      <c r="E114" s="13"/>
      <c r="G114" s="13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N114" s="302"/>
      <c r="AO114" s="302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2:26" ht="15.75">
      <c r="B115" s="290"/>
      <c r="C115" s="13"/>
      <c r="E115" s="13"/>
      <c r="G115" s="13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2:26" ht="15.75">
      <c r="B116" s="290"/>
      <c r="C116" s="13"/>
      <c r="E116" s="13"/>
      <c r="G116" s="13"/>
      <c r="L116"/>
      <c r="M116"/>
      <c r="N116"/>
      <c r="O116"/>
      <c r="P116"/>
      <c r="Q116"/>
      <c r="R116"/>
      <c r="S116"/>
      <c r="T116"/>
      <c r="U116"/>
      <c r="V116"/>
      <c r="Z116" s="13"/>
    </row>
    <row r="117" spans="2:26" ht="15.75">
      <c r="B117" s="291"/>
      <c r="E117" s="13"/>
      <c r="G117" s="13"/>
      <c r="L117"/>
      <c r="M117"/>
      <c r="N117"/>
      <c r="O117"/>
      <c r="P117"/>
      <c r="Q117"/>
      <c r="R117"/>
      <c r="S117"/>
      <c r="T117"/>
      <c r="U117"/>
      <c r="V117"/>
      <c r="Z117" s="13"/>
    </row>
    <row r="118" spans="2:26" ht="15.75">
      <c r="B118" s="291"/>
      <c r="E118" s="13"/>
      <c r="G118" s="13"/>
      <c r="L118"/>
      <c r="M118"/>
      <c r="N118"/>
      <c r="O118"/>
      <c r="P118"/>
      <c r="Q118"/>
      <c r="R118"/>
      <c r="S118"/>
      <c r="T118"/>
      <c r="U118"/>
      <c r="V118"/>
      <c r="Z118" s="13"/>
    </row>
    <row r="119" spans="1:26" ht="15.75">
      <c r="A119" s="1"/>
      <c r="E119" s="13"/>
      <c r="G119" s="13"/>
      <c r="L119"/>
      <c r="M119"/>
      <c r="N119"/>
      <c r="O119"/>
      <c r="P119"/>
      <c r="Q119"/>
      <c r="R119"/>
      <c r="S119"/>
      <c r="T119"/>
      <c r="U119"/>
      <c r="V119"/>
      <c r="Z119" s="13"/>
    </row>
    <row r="120" spans="1:26" ht="15.75">
      <c r="A120" s="1"/>
      <c r="E120" s="13"/>
      <c r="G120" s="13"/>
      <c r="L120"/>
      <c r="M120"/>
      <c r="N120"/>
      <c r="O120"/>
      <c r="P120"/>
      <c r="Q120"/>
      <c r="R120"/>
      <c r="S120"/>
      <c r="T120"/>
      <c r="U120"/>
      <c r="V120"/>
      <c r="Z120" s="13"/>
    </row>
    <row r="121" spans="5:26" ht="15.75">
      <c r="E121" s="13"/>
      <c r="G121" s="13"/>
      <c r="L121"/>
      <c r="M121"/>
      <c r="N121"/>
      <c r="O121"/>
      <c r="P121"/>
      <c r="Q121"/>
      <c r="R121"/>
      <c r="S121"/>
      <c r="T121"/>
      <c r="U121"/>
      <c r="V121"/>
      <c r="Z121" s="13"/>
    </row>
    <row r="122" spans="5:56" ht="15.75">
      <c r="E122" s="13"/>
      <c r="G122" s="13"/>
      <c r="L122"/>
      <c r="M122"/>
      <c r="N122"/>
      <c r="O122"/>
      <c r="P122"/>
      <c r="Q122"/>
      <c r="R122"/>
      <c r="S122"/>
      <c r="T122"/>
      <c r="U122"/>
      <c r="V122"/>
      <c r="Z122" s="13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</row>
    <row r="123" spans="12:22" ht="15.75">
      <c r="L123"/>
      <c r="M123"/>
      <c r="N123"/>
      <c r="O123"/>
      <c r="P123"/>
      <c r="Q123"/>
      <c r="R123"/>
      <c r="S123"/>
      <c r="T123"/>
      <c r="U123"/>
      <c r="V123"/>
    </row>
    <row r="124" spans="12:66" ht="15.75">
      <c r="L124"/>
      <c r="M124"/>
      <c r="N124"/>
      <c r="O124"/>
      <c r="P124"/>
      <c r="Q124"/>
      <c r="R124"/>
      <c r="S124"/>
      <c r="T124"/>
      <c r="U124"/>
      <c r="V124"/>
      <c r="AQ124" s="289"/>
      <c r="AR124" s="289"/>
      <c r="AS124" s="289"/>
      <c r="AT124" s="289"/>
      <c r="AU124" s="289"/>
      <c r="AV124" s="289"/>
      <c r="AW124" s="289"/>
      <c r="AX124" s="289"/>
      <c r="AY124" s="289"/>
      <c r="AZ124" s="289"/>
      <c r="BA124" s="289"/>
      <c r="BB124" s="13"/>
      <c r="BC124" s="289"/>
      <c r="BD124" s="13"/>
      <c r="BE124" s="13"/>
      <c r="BF124" s="13"/>
      <c r="BG124" s="13"/>
      <c r="BH124" s="13"/>
      <c r="BI124" s="306"/>
      <c r="BJ124" s="306"/>
      <c r="BK124" s="306"/>
      <c r="BL124" s="306"/>
      <c r="BM124" s="306"/>
      <c r="BN124" s="306"/>
    </row>
    <row r="125" spans="3:66" ht="15">
      <c r="C125" s="293"/>
      <c r="H125" s="287"/>
      <c r="I125" s="287"/>
      <c r="J125" s="287"/>
      <c r="K125" s="287"/>
      <c r="L125"/>
      <c r="M125"/>
      <c r="N125"/>
      <c r="O125"/>
      <c r="P125"/>
      <c r="Q125"/>
      <c r="R125"/>
      <c r="S125"/>
      <c r="T125"/>
      <c r="U125"/>
      <c r="V125"/>
      <c r="AQ125" s="289"/>
      <c r="AR125" s="289"/>
      <c r="AS125" s="289"/>
      <c r="AT125" s="289"/>
      <c r="AU125" s="289"/>
      <c r="AV125" s="289"/>
      <c r="AW125" s="289"/>
      <c r="AX125" s="289"/>
      <c r="AY125" s="289"/>
      <c r="AZ125" s="289"/>
      <c r="BA125" s="289"/>
      <c r="BB125" s="13"/>
      <c r="BC125" s="289"/>
      <c r="BD125" s="13"/>
      <c r="BE125" s="13"/>
      <c r="BF125" s="13"/>
      <c r="BG125" s="13"/>
      <c r="BH125" s="13"/>
      <c r="BI125" s="306"/>
      <c r="BJ125" s="306"/>
      <c r="BK125" s="306"/>
      <c r="BL125" s="306"/>
      <c r="BM125" s="306"/>
      <c r="BN125" s="306"/>
    </row>
    <row r="126" spans="12:22" ht="15.75">
      <c r="L126"/>
      <c r="M126"/>
      <c r="N126"/>
      <c r="O126"/>
      <c r="P126"/>
      <c r="Q126"/>
      <c r="R126"/>
      <c r="S126"/>
      <c r="T126"/>
      <c r="U126"/>
      <c r="V126"/>
    </row>
    <row r="127" spans="3:55" ht="15">
      <c r="C127" s="293"/>
      <c r="L127"/>
      <c r="M127"/>
      <c r="N127"/>
      <c r="O127"/>
      <c r="P127"/>
      <c r="Q127"/>
      <c r="R127"/>
      <c r="S127"/>
      <c r="T127"/>
      <c r="U127"/>
      <c r="V127"/>
      <c r="AS127" s="13"/>
      <c r="AT127" s="13"/>
      <c r="AU127" s="13"/>
      <c r="AV127" s="13"/>
      <c r="AW127" s="13"/>
      <c r="AX127" s="13"/>
      <c r="AY127" s="13"/>
      <c r="AZ127" s="13"/>
      <c r="BA127" s="13"/>
      <c r="BC127" s="13"/>
    </row>
    <row r="128" spans="12:22" ht="15.75">
      <c r="L128"/>
      <c r="M128"/>
      <c r="N128"/>
      <c r="O128"/>
      <c r="P128"/>
      <c r="Q128"/>
      <c r="R128"/>
      <c r="S128"/>
      <c r="T128"/>
      <c r="U128"/>
      <c r="V128"/>
    </row>
    <row r="129" spans="12:55" ht="15.75">
      <c r="L129"/>
      <c r="M129"/>
      <c r="N129"/>
      <c r="O129"/>
      <c r="P129"/>
      <c r="Q129"/>
      <c r="R129"/>
      <c r="S129"/>
      <c r="T129"/>
      <c r="U129"/>
      <c r="V129"/>
      <c r="AS129" s="13"/>
      <c r="AT129" s="13"/>
      <c r="AU129" s="13"/>
      <c r="AV129" s="13"/>
      <c r="AW129" s="13"/>
      <c r="AX129" s="13"/>
      <c r="AY129" s="13"/>
      <c r="AZ129" s="13"/>
      <c r="BA129" s="13"/>
      <c r="BC129" s="13"/>
    </row>
    <row r="130" spans="12:55" ht="15.75">
      <c r="L130"/>
      <c r="M130"/>
      <c r="N130"/>
      <c r="O130"/>
      <c r="P130"/>
      <c r="Q130"/>
      <c r="R130"/>
      <c r="S130"/>
      <c r="T130"/>
      <c r="U130"/>
      <c r="V130"/>
      <c r="AS130" s="13"/>
      <c r="AT130" s="13"/>
      <c r="AU130" s="13"/>
      <c r="AV130" s="13"/>
      <c r="AW130" s="13"/>
      <c r="AX130" s="13"/>
      <c r="AY130" s="13"/>
      <c r="AZ130" s="13"/>
      <c r="BA130" s="13"/>
      <c r="BC130" s="13"/>
    </row>
    <row r="131" spans="12:22" ht="15.75">
      <c r="L131"/>
      <c r="M131"/>
      <c r="N131"/>
      <c r="O131"/>
      <c r="P131"/>
      <c r="Q131"/>
      <c r="R131"/>
      <c r="S131"/>
      <c r="T131"/>
      <c r="U131"/>
      <c r="V131"/>
    </row>
  </sheetData>
  <sheetProtection/>
  <mergeCells count="67">
    <mergeCell ref="BG3:BH3"/>
    <mergeCell ref="BI3:BJ3"/>
    <mergeCell ref="BK3:BL3"/>
    <mergeCell ref="AY3:AZ3"/>
    <mergeCell ref="BM2:BN2"/>
    <mergeCell ref="BM4:BN4"/>
    <mergeCell ref="BM3:BN3"/>
    <mergeCell ref="AQ3:AR3"/>
    <mergeCell ref="AS3:AT3"/>
    <mergeCell ref="AU3:AV3"/>
    <mergeCell ref="AW3:AX3"/>
    <mergeCell ref="BA3:BB3"/>
    <mergeCell ref="BC3:BD3"/>
    <mergeCell ref="BE3:BF3"/>
    <mergeCell ref="BK2:BL2"/>
    <mergeCell ref="BK4:BL4"/>
    <mergeCell ref="Y96:Z96"/>
    <mergeCell ref="BG4:BH4"/>
    <mergeCell ref="BI2:BJ2"/>
    <mergeCell ref="BI4:BJ4"/>
    <mergeCell ref="AH2:AJ2"/>
    <mergeCell ref="AH3:AJ3"/>
    <mergeCell ref="AU4:AV4"/>
    <mergeCell ref="AN2:AP2"/>
    <mergeCell ref="AW4:AX4"/>
    <mergeCell ref="AY4:AZ4"/>
    <mergeCell ref="BA4:BB4"/>
    <mergeCell ref="BC4:BD4"/>
    <mergeCell ref="BE4:BF4"/>
    <mergeCell ref="Y3:AA3"/>
    <mergeCell ref="AB3:AD3"/>
    <mergeCell ref="AE3:AG3"/>
    <mergeCell ref="AK3:AM3"/>
    <mergeCell ref="AN3:AP3"/>
    <mergeCell ref="G4:I4"/>
    <mergeCell ref="J4:L4"/>
    <mergeCell ref="M4:O4"/>
    <mergeCell ref="P4:R4"/>
    <mergeCell ref="AQ4:AR4"/>
    <mergeCell ref="AS4:AT4"/>
    <mergeCell ref="BG2:BH2"/>
    <mergeCell ref="D3:F3"/>
    <mergeCell ref="G3:I3"/>
    <mergeCell ref="J3:L3"/>
    <mergeCell ref="M3:O3"/>
    <mergeCell ref="P3:R3"/>
    <mergeCell ref="S3:U3"/>
    <mergeCell ref="V3:X3"/>
    <mergeCell ref="AU2:AV2"/>
    <mergeCell ref="AW2:AX2"/>
    <mergeCell ref="AY2:AZ2"/>
    <mergeCell ref="BA2:BB2"/>
    <mergeCell ref="BC2:BD2"/>
    <mergeCell ref="BE2:BF2"/>
    <mergeCell ref="V2:X2"/>
    <mergeCell ref="Y2:AA2"/>
    <mergeCell ref="AB2:AD2"/>
    <mergeCell ref="AE2:AG2"/>
    <mergeCell ref="AQ2:AR2"/>
    <mergeCell ref="AS2:AT2"/>
    <mergeCell ref="AK2:AM2"/>
    <mergeCell ref="D2:F2"/>
    <mergeCell ref="G2:I2"/>
    <mergeCell ref="J2:L2"/>
    <mergeCell ref="M2:O2"/>
    <mergeCell ref="P2:R2"/>
    <mergeCell ref="S2:U2"/>
  </mergeCells>
  <hyperlinks>
    <hyperlink ref="B94" r:id="rId1" display="https://www.hitta.se/binafsha+yousefi/norsborg/person/~gZC-XXvnO#person-section"/>
    <hyperlink ref="B89" r:id="rId2" display="https://www.hitta.se/maritza+talavera+escobar/norsborg/person/i~WjZvmnU1#person-section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2"/>
  <sheetViews>
    <sheetView tabSelected="1" workbookViewId="0" topLeftCell="B1">
      <selection activeCell="W90" sqref="W90"/>
    </sheetView>
  </sheetViews>
  <sheetFormatPr defaultColWidth="9.140625" defaultRowHeight="15"/>
  <cols>
    <col min="1" max="1" width="21.00390625" style="0" customWidth="1"/>
    <col min="2" max="2" width="5.28125" style="1" customWidth="1"/>
    <col min="3" max="15" width="12.7109375" style="7" customWidth="1"/>
    <col min="16" max="16" width="12.7109375" style="27" customWidth="1"/>
    <col min="17" max="17" width="12.7109375" style="13" customWidth="1"/>
    <col min="18" max="18" width="12.7109375" style="130" customWidth="1"/>
    <col min="19" max="19" width="7.00390625" style="0" customWidth="1"/>
    <col min="21" max="21" width="10.421875" style="0" customWidth="1"/>
  </cols>
  <sheetData>
    <row r="1" spans="2:18" s="19" customFormat="1" ht="15.75">
      <c r="B1" s="121"/>
      <c r="C1" s="538" t="s">
        <v>233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11"/>
      <c r="P1" s="27"/>
      <c r="Q1" s="13"/>
      <c r="R1" s="130"/>
    </row>
    <row r="2" spans="2:18" s="12" customFormat="1" ht="7.5" customHeight="1" thickBot="1">
      <c r="B2" s="1"/>
      <c r="C2" s="24"/>
      <c r="D2" s="20"/>
      <c r="E2" s="7"/>
      <c r="F2" s="7"/>
      <c r="G2" s="7"/>
      <c r="H2" s="7"/>
      <c r="I2" s="7"/>
      <c r="J2" s="7"/>
      <c r="K2" s="26"/>
      <c r="L2" s="26"/>
      <c r="M2" s="26"/>
      <c r="N2" s="26"/>
      <c r="O2" s="26"/>
      <c r="P2" s="26"/>
      <c r="Q2" s="24"/>
      <c r="R2" s="131"/>
    </row>
    <row r="3" spans="1:19" s="5" customFormat="1" ht="16.5" customHeight="1" thickBot="1">
      <c r="A3" s="155" t="s">
        <v>176</v>
      </c>
      <c r="B3" s="154" t="s">
        <v>175</v>
      </c>
      <c r="C3" s="28" t="s">
        <v>183</v>
      </c>
      <c r="D3" s="28" t="s">
        <v>184</v>
      </c>
      <c r="E3" s="29" t="s">
        <v>185</v>
      </c>
      <c r="F3" s="29" t="s">
        <v>186</v>
      </c>
      <c r="G3" s="30" t="s">
        <v>187</v>
      </c>
      <c r="H3" s="29" t="s">
        <v>188</v>
      </c>
      <c r="I3" s="29" t="s">
        <v>189</v>
      </c>
      <c r="J3" s="30" t="s">
        <v>228</v>
      </c>
      <c r="K3" s="29" t="s">
        <v>229</v>
      </c>
      <c r="L3" s="29" t="s">
        <v>230</v>
      </c>
      <c r="M3" s="29" t="s">
        <v>231</v>
      </c>
      <c r="N3" s="29" t="s">
        <v>232</v>
      </c>
      <c r="O3" s="29" t="s">
        <v>183</v>
      </c>
      <c r="P3" s="34" t="s">
        <v>227</v>
      </c>
      <c r="Q3" s="539" t="s">
        <v>181</v>
      </c>
      <c r="R3" s="408" t="s">
        <v>238</v>
      </c>
      <c r="S3" s="9"/>
    </row>
    <row r="4" spans="1:21" s="5" customFormat="1" ht="30.75" customHeight="1" thickBot="1">
      <c r="A4" s="142"/>
      <c r="B4" s="143"/>
      <c r="C4" s="156">
        <v>43831</v>
      </c>
      <c r="D4" s="136">
        <v>43862</v>
      </c>
      <c r="E4" s="136">
        <v>43891</v>
      </c>
      <c r="F4" s="136">
        <v>43922</v>
      </c>
      <c r="G4" s="136">
        <v>43952</v>
      </c>
      <c r="H4" s="136">
        <v>43983</v>
      </c>
      <c r="I4" s="136">
        <v>44013</v>
      </c>
      <c r="J4" s="136">
        <v>44044</v>
      </c>
      <c r="K4" s="136">
        <v>44075</v>
      </c>
      <c r="L4" s="136">
        <v>44105</v>
      </c>
      <c r="M4" s="136">
        <v>44136</v>
      </c>
      <c r="N4" s="136">
        <v>44166</v>
      </c>
      <c r="O4" s="136">
        <v>44197</v>
      </c>
      <c r="P4" s="137" t="s">
        <v>578</v>
      </c>
      <c r="Q4" s="540"/>
      <c r="R4" s="409" t="s">
        <v>577</v>
      </c>
      <c r="S4" s="9"/>
      <c r="U4" s="427" t="s">
        <v>573</v>
      </c>
    </row>
    <row r="5" spans="1:21" ht="14.25" customHeight="1">
      <c r="A5" s="144" t="s">
        <v>174</v>
      </c>
      <c r="B5" s="121" t="s">
        <v>173</v>
      </c>
      <c r="C5" s="32">
        <v>5109</v>
      </c>
      <c r="D5" s="20">
        <v>6904</v>
      </c>
      <c r="E5" s="32">
        <v>8990</v>
      </c>
      <c r="F5" s="20">
        <v>11246</v>
      </c>
      <c r="G5" s="32">
        <v>12804</v>
      </c>
      <c r="H5" s="35">
        <v>13844</v>
      </c>
      <c r="I5" s="32">
        <v>13926</v>
      </c>
      <c r="J5" s="20">
        <v>13926</v>
      </c>
      <c r="K5" s="37">
        <v>13926</v>
      </c>
      <c r="L5" s="24">
        <v>14369</v>
      </c>
      <c r="M5" s="37">
        <v>15732</v>
      </c>
      <c r="N5" s="306">
        <v>17349</v>
      </c>
      <c r="O5" s="37">
        <v>19428</v>
      </c>
      <c r="P5" s="32">
        <f>O5-C5</f>
        <v>14319</v>
      </c>
      <c r="Q5" s="129">
        <f aca="true" t="shared" si="0" ref="Q5:Q52">$L$102</f>
        <v>1.0984737275733512</v>
      </c>
      <c r="R5" s="145">
        <f>P5*Q5</f>
        <v>15729.045305122816</v>
      </c>
      <c r="S5" s="1" t="s">
        <v>173</v>
      </c>
      <c r="T5" s="139">
        <f>$R$99/90</f>
        <v>12977.17333333334</v>
      </c>
      <c r="U5" s="425">
        <f>T5-R5</f>
        <v>-2751.8719717894764</v>
      </c>
    </row>
    <row r="6" spans="1:21" ht="14.25" customHeight="1">
      <c r="A6" s="144" t="s">
        <v>172</v>
      </c>
      <c r="B6" s="121" t="s">
        <v>171</v>
      </c>
      <c r="C6" s="32">
        <v>6642</v>
      </c>
      <c r="D6" s="20">
        <v>8869</v>
      </c>
      <c r="E6" s="32">
        <v>10880</v>
      </c>
      <c r="F6" s="20">
        <v>13271</v>
      </c>
      <c r="G6" s="32">
        <v>14969</v>
      </c>
      <c r="H6" s="35">
        <v>16068</v>
      </c>
      <c r="I6" s="32">
        <v>16148</v>
      </c>
      <c r="J6" s="20">
        <f>16148</f>
        <v>16148</v>
      </c>
      <c r="K6" s="38">
        <v>16148</v>
      </c>
      <c r="L6" s="24">
        <v>16667</v>
      </c>
      <c r="M6" s="38">
        <v>18125</v>
      </c>
      <c r="N6" s="306">
        <v>19859</v>
      </c>
      <c r="O6" s="38">
        <v>22079</v>
      </c>
      <c r="P6" s="32">
        <f>O6-C6</f>
        <v>15437</v>
      </c>
      <c r="Q6" s="129">
        <f t="shared" si="0"/>
        <v>1.0984737275733512</v>
      </c>
      <c r="R6" s="146">
        <f aca="true" t="shared" si="1" ref="R6:R72">P6*Q6</f>
        <v>16957.13893254982</v>
      </c>
      <c r="S6" s="1" t="s">
        <v>171</v>
      </c>
      <c r="T6" s="139">
        <f aca="true" t="shared" si="2" ref="T6:T52">$R$99/90</f>
        <v>12977.17333333334</v>
      </c>
      <c r="U6" s="425">
        <f aca="true" t="shared" si="3" ref="U6:U52">T6-R6</f>
        <v>-3979.9655992164808</v>
      </c>
    </row>
    <row r="7" spans="1:21" ht="14.25" customHeight="1">
      <c r="A7" s="144" t="s">
        <v>170</v>
      </c>
      <c r="B7" s="121" t="s">
        <v>169</v>
      </c>
      <c r="C7" s="32">
        <v>7662</v>
      </c>
      <c r="D7" s="20">
        <v>10353</v>
      </c>
      <c r="E7" s="32">
        <v>13005</v>
      </c>
      <c r="F7" s="20">
        <v>15671</v>
      </c>
      <c r="G7" s="32">
        <v>17551</v>
      </c>
      <c r="H7" s="35">
        <v>18827</v>
      </c>
      <c r="I7" s="32">
        <v>18924</v>
      </c>
      <c r="J7" s="20">
        <v>18924</v>
      </c>
      <c r="K7" s="38">
        <v>18924</v>
      </c>
      <c r="L7" s="24">
        <v>19519</v>
      </c>
      <c r="M7" s="38">
        <v>21205</v>
      </c>
      <c r="N7" s="306">
        <v>23280</v>
      </c>
      <c r="O7" s="38">
        <v>26016</v>
      </c>
      <c r="P7" s="312">
        <f aca="true" t="shared" si="4" ref="P7:P52">O7-C7</f>
        <v>18354</v>
      </c>
      <c r="Q7" s="129">
        <f t="shared" si="0"/>
        <v>1.0984737275733512</v>
      </c>
      <c r="R7" s="146">
        <f t="shared" si="1"/>
        <v>20161.386795881288</v>
      </c>
      <c r="S7" s="1" t="s">
        <v>169</v>
      </c>
      <c r="T7" s="139">
        <f t="shared" si="2"/>
        <v>12977.17333333334</v>
      </c>
      <c r="U7" s="425">
        <f t="shared" si="3"/>
        <v>-7184.213462547948</v>
      </c>
    </row>
    <row r="8" spans="1:23" ht="14.25" customHeight="1">
      <c r="A8" s="144" t="s">
        <v>168</v>
      </c>
      <c r="B8" s="121" t="s">
        <v>167</v>
      </c>
      <c r="C8" s="32">
        <v>6204</v>
      </c>
      <c r="D8" s="20">
        <v>8154</v>
      </c>
      <c r="E8" s="32">
        <v>9955</v>
      </c>
      <c r="F8" s="20">
        <v>11745</v>
      </c>
      <c r="G8" s="32">
        <v>12786</v>
      </c>
      <c r="H8" s="35">
        <v>13510</v>
      </c>
      <c r="I8" s="32">
        <v>13565</v>
      </c>
      <c r="J8" s="20">
        <v>13565</v>
      </c>
      <c r="K8" s="38">
        <v>13565</v>
      </c>
      <c r="L8" s="24">
        <v>13873</v>
      </c>
      <c r="M8" s="38">
        <v>14560</v>
      </c>
      <c r="N8" s="306">
        <v>15757</v>
      </c>
      <c r="O8" s="38">
        <v>17312</v>
      </c>
      <c r="P8" s="312">
        <f t="shared" si="4"/>
        <v>11108</v>
      </c>
      <c r="Q8" s="129">
        <f t="shared" si="0"/>
        <v>1.0984737275733512</v>
      </c>
      <c r="R8" s="146">
        <f t="shared" si="1"/>
        <v>12201.846165884785</v>
      </c>
      <c r="S8" s="1" t="s">
        <v>167</v>
      </c>
      <c r="T8" s="139">
        <f t="shared" si="2"/>
        <v>12977.17333333334</v>
      </c>
      <c r="U8" s="426">
        <f t="shared" si="3"/>
        <v>775.327167448555</v>
      </c>
      <c r="W8" s="175"/>
    </row>
    <row r="9" spans="1:21" ht="14.25" customHeight="1">
      <c r="A9" s="144" t="s">
        <v>166</v>
      </c>
      <c r="B9" s="121" t="s">
        <v>165</v>
      </c>
      <c r="C9" s="32">
        <v>7565</v>
      </c>
      <c r="D9" s="20">
        <v>10084</v>
      </c>
      <c r="E9" s="32">
        <v>12569</v>
      </c>
      <c r="F9" s="20">
        <v>15105</v>
      </c>
      <c r="G9" s="32">
        <v>16912</v>
      </c>
      <c r="H9" s="35">
        <v>18147</v>
      </c>
      <c r="I9" s="32">
        <v>18177</v>
      </c>
      <c r="J9" s="20">
        <v>18177</v>
      </c>
      <c r="K9" s="38">
        <v>18177</v>
      </c>
      <c r="L9" s="24">
        <v>18667</v>
      </c>
      <c r="M9" s="38">
        <v>20091</v>
      </c>
      <c r="N9" s="306">
        <v>21986</v>
      </c>
      <c r="O9" s="38">
        <v>24473</v>
      </c>
      <c r="P9" s="312">
        <f t="shared" si="4"/>
        <v>16908</v>
      </c>
      <c r="Q9" s="129">
        <f t="shared" si="0"/>
        <v>1.0984737275733512</v>
      </c>
      <c r="R9" s="146">
        <f t="shared" si="1"/>
        <v>18572.99378581022</v>
      </c>
      <c r="S9" s="1" t="s">
        <v>165</v>
      </c>
      <c r="T9" s="139">
        <f t="shared" si="2"/>
        <v>12977.17333333334</v>
      </c>
      <c r="U9" s="426">
        <f t="shared" si="3"/>
        <v>-5595.820452476881</v>
      </c>
    </row>
    <row r="10" spans="1:21" ht="14.25" customHeight="1">
      <c r="A10" s="144" t="s">
        <v>164</v>
      </c>
      <c r="B10" s="121" t="s">
        <v>163</v>
      </c>
      <c r="C10" s="32">
        <v>7650</v>
      </c>
      <c r="D10" s="20">
        <v>10349</v>
      </c>
      <c r="E10" s="32">
        <v>12713</v>
      </c>
      <c r="F10" s="20">
        <v>15027</v>
      </c>
      <c r="G10" s="32">
        <v>16353</v>
      </c>
      <c r="H10" s="35">
        <v>17279</v>
      </c>
      <c r="I10" s="32">
        <v>17383</v>
      </c>
      <c r="J10" s="20">
        <v>17412</v>
      </c>
      <c r="K10" s="38">
        <v>17420</v>
      </c>
      <c r="L10" s="24">
        <v>17944</v>
      </c>
      <c r="M10" s="38">
        <v>19551</v>
      </c>
      <c r="N10" s="306">
        <v>21263</v>
      </c>
      <c r="O10" s="38">
        <v>23407</v>
      </c>
      <c r="P10" s="312">
        <f t="shared" si="4"/>
        <v>15757</v>
      </c>
      <c r="Q10" s="129">
        <f t="shared" si="0"/>
        <v>1.0984737275733512</v>
      </c>
      <c r="R10" s="146">
        <f t="shared" si="1"/>
        <v>17308.650525373294</v>
      </c>
      <c r="S10" s="1" t="s">
        <v>163</v>
      </c>
      <c r="T10" s="139">
        <f t="shared" si="2"/>
        <v>12977.17333333334</v>
      </c>
      <c r="U10" s="426">
        <f t="shared" si="3"/>
        <v>-4331.477192039954</v>
      </c>
    </row>
    <row r="11" spans="1:21" ht="14.25" customHeight="1">
      <c r="A11" s="144" t="s">
        <v>162</v>
      </c>
      <c r="B11" s="121" t="s">
        <v>161</v>
      </c>
      <c r="C11" s="32">
        <v>3649</v>
      </c>
      <c r="D11" s="20">
        <v>4867</v>
      </c>
      <c r="E11" s="32">
        <v>6056</v>
      </c>
      <c r="F11" s="20">
        <v>7321</v>
      </c>
      <c r="G11" s="32">
        <v>8141</v>
      </c>
      <c r="H11" s="35">
        <v>8747</v>
      </c>
      <c r="I11" s="32">
        <v>8790</v>
      </c>
      <c r="J11" s="20">
        <v>8790</v>
      </c>
      <c r="K11" s="38">
        <v>8790</v>
      </c>
      <c r="L11" s="24">
        <v>9087</v>
      </c>
      <c r="M11" s="38">
        <v>9812</v>
      </c>
      <c r="N11" s="306">
        <v>11057</v>
      </c>
      <c r="O11" s="38">
        <v>12589</v>
      </c>
      <c r="P11" s="312">
        <f t="shared" si="4"/>
        <v>8940</v>
      </c>
      <c r="Q11" s="129">
        <f t="shared" si="0"/>
        <v>1.0984737275733512</v>
      </c>
      <c r="R11" s="146">
        <f t="shared" si="1"/>
        <v>9820.355124505759</v>
      </c>
      <c r="S11" s="1" t="s">
        <v>161</v>
      </c>
      <c r="T11" s="139">
        <f t="shared" si="2"/>
        <v>12977.17333333334</v>
      </c>
      <c r="U11" s="426">
        <f t="shared" si="3"/>
        <v>3156.8182088275807</v>
      </c>
    </row>
    <row r="12" spans="1:21" ht="14.25" customHeight="1">
      <c r="A12" s="144" t="s">
        <v>160</v>
      </c>
      <c r="B12" s="121" t="s">
        <v>159</v>
      </c>
      <c r="C12" s="32">
        <v>5635</v>
      </c>
      <c r="D12" s="20">
        <v>7566</v>
      </c>
      <c r="E12" s="32">
        <v>9307</v>
      </c>
      <c r="F12" s="20">
        <v>10993</v>
      </c>
      <c r="G12" s="32">
        <v>12214</v>
      </c>
      <c r="H12" s="35">
        <v>12949</v>
      </c>
      <c r="I12" s="32">
        <v>12975</v>
      </c>
      <c r="J12" s="20">
        <v>12975</v>
      </c>
      <c r="K12" s="38">
        <v>12975</v>
      </c>
      <c r="L12" s="24">
        <v>13331</v>
      </c>
      <c r="M12" s="38">
        <v>14413</v>
      </c>
      <c r="N12" s="306">
        <v>15958</v>
      </c>
      <c r="O12" s="38">
        <v>18011</v>
      </c>
      <c r="P12" s="312">
        <f t="shared" si="4"/>
        <v>12376</v>
      </c>
      <c r="Q12" s="129">
        <f t="shared" si="0"/>
        <v>1.0984737275733512</v>
      </c>
      <c r="R12" s="146">
        <f t="shared" si="1"/>
        <v>13594.710852447794</v>
      </c>
      <c r="S12" s="1" t="s">
        <v>159</v>
      </c>
      <c r="T12" s="139">
        <f t="shared" si="2"/>
        <v>12977.17333333334</v>
      </c>
      <c r="U12" s="426">
        <f t="shared" si="3"/>
        <v>-617.537519114454</v>
      </c>
    </row>
    <row r="13" spans="1:21" ht="14.25" customHeight="1">
      <c r="A13" s="144" t="s">
        <v>158</v>
      </c>
      <c r="B13" s="121" t="s">
        <v>157</v>
      </c>
      <c r="C13" s="32">
        <v>7492</v>
      </c>
      <c r="D13" s="20">
        <v>9928</v>
      </c>
      <c r="E13" s="32">
        <v>12159</v>
      </c>
      <c r="F13" s="20">
        <v>14328</v>
      </c>
      <c r="G13" s="32">
        <v>15968</v>
      </c>
      <c r="H13" s="35">
        <v>16995</v>
      </c>
      <c r="I13" s="32">
        <v>17072</v>
      </c>
      <c r="J13" s="20">
        <v>17072</v>
      </c>
      <c r="K13" s="38">
        <v>17072</v>
      </c>
      <c r="L13" s="24">
        <v>17565</v>
      </c>
      <c r="M13" s="38">
        <v>18863</v>
      </c>
      <c r="N13" s="306">
        <v>20368</v>
      </c>
      <c r="O13" s="38">
        <v>22116</v>
      </c>
      <c r="P13" s="312">
        <f t="shared" si="4"/>
        <v>14624</v>
      </c>
      <c r="Q13" s="129">
        <f t="shared" si="0"/>
        <v>1.0984737275733512</v>
      </c>
      <c r="R13" s="146">
        <f t="shared" si="1"/>
        <v>16064.079792032688</v>
      </c>
      <c r="S13" s="1" t="s">
        <v>157</v>
      </c>
      <c r="T13" s="139">
        <f t="shared" si="2"/>
        <v>12977.17333333334</v>
      </c>
      <c r="U13" s="426">
        <f t="shared" si="3"/>
        <v>-3086.906458699348</v>
      </c>
    </row>
    <row r="14" spans="1:21" ht="14.25" customHeight="1">
      <c r="A14" s="168" t="s">
        <v>156</v>
      </c>
      <c r="B14" s="169" t="s">
        <v>155</v>
      </c>
      <c r="C14" s="33">
        <v>7161</v>
      </c>
      <c r="D14" s="170">
        <v>9644</v>
      </c>
      <c r="E14" s="33">
        <v>11718</v>
      </c>
      <c r="F14" s="170">
        <v>13743</v>
      </c>
      <c r="G14" s="33">
        <v>15101</v>
      </c>
      <c r="H14" s="171">
        <v>16011</v>
      </c>
      <c r="I14" s="33">
        <v>16070</v>
      </c>
      <c r="J14" s="170">
        <v>16070</v>
      </c>
      <c r="K14" s="39">
        <v>16070</v>
      </c>
      <c r="L14" s="172">
        <v>16525</v>
      </c>
      <c r="M14" s="39">
        <v>17937</v>
      </c>
      <c r="N14" s="315">
        <v>19775</v>
      </c>
      <c r="O14" s="39">
        <v>22078</v>
      </c>
      <c r="P14" s="313">
        <f t="shared" si="4"/>
        <v>14917</v>
      </c>
      <c r="Q14" s="173">
        <f t="shared" si="0"/>
        <v>1.0984737275733512</v>
      </c>
      <c r="R14" s="174">
        <f t="shared" si="1"/>
        <v>16385.932594211677</v>
      </c>
      <c r="S14" s="1" t="s">
        <v>155</v>
      </c>
      <c r="T14" s="139">
        <f t="shared" si="2"/>
        <v>12977.17333333334</v>
      </c>
      <c r="U14" s="426">
        <f t="shared" si="3"/>
        <v>-3408.759260878338</v>
      </c>
    </row>
    <row r="15" spans="1:21" ht="14.25" customHeight="1">
      <c r="A15" s="144" t="s">
        <v>154</v>
      </c>
      <c r="B15" s="121" t="s">
        <v>153</v>
      </c>
      <c r="C15" s="32">
        <v>7061</v>
      </c>
      <c r="D15" s="20">
        <v>9369</v>
      </c>
      <c r="E15" s="32">
        <v>11373</v>
      </c>
      <c r="F15" s="20">
        <v>13551</v>
      </c>
      <c r="G15" s="32">
        <v>15025</v>
      </c>
      <c r="H15" s="35">
        <v>15999</v>
      </c>
      <c r="I15" s="32">
        <v>16068</v>
      </c>
      <c r="J15" s="20">
        <v>16077</v>
      </c>
      <c r="K15" s="38">
        <v>16087</v>
      </c>
      <c r="L15" s="24">
        <v>16573</v>
      </c>
      <c r="M15" s="38">
        <v>17970</v>
      </c>
      <c r="N15" s="306">
        <v>19679</v>
      </c>
      <c r="O15" s="38">
        <v>21886</v>
      </c>
      <c r="P15" s="312">
        <f t="shared" si="4"/>
        <v>14825</v>
      </c>
      <c r="Q15" s="129">
        <f t="shared" si="0"/>
        <v>1.0984737275733512</v>
      </c>
      <c r="R15" s="146">
        <f t="shared" si="1"/>
        <v>16284.87301127493</v>
      </c>
      <c r="S15" s="1" t="s">
        <v>153</v>
      </c>
      <c r="T15" s="139">
        <f t="shared" si="2"/>
        <v>12977.17333333334</v>
      </c>
      <c r="U15" s="426">
        <f t="shared" si="3"/>
        <v>-3307.6996779415913</v>
      </c>
    </row>
    <row r="16" spans="1:21" ht="14.25" customHeight="1">
      <c r="A16" s="144" t="s">
        <v>152</v>
      </c>
      <c r="B16" s="121" t="s">
        <v>151</v>
      </c>
      <c r="C16" s="32">
        <v>3166</v>
      </c>
      <c r="D16" s="20">
        <v>4377</v>
      </c>
      <c r="E16" s="32">
        <v>5510</v>
      </c>
      <c r="F16" s="20">
        <v>6676</v>
      </c>
      <c r="G16" s="32">
        <v>7504</v>
      </c>
      <c r="H16" s="35">
        <v>8057</v>
      </c>
      <c r="I16" s="32">
        <v>8096</v>
      </c>
      <c r="J16" s="20">
        <v>8096</v>
      </c>
      <c r="K16" s="38">
        <v>8096</v>
      </c>
      <c r="L16" s="24">
        <v>8217</v>
      </c>
      <c r="M16" s="38">
        <v>8511</v>
      </c>
      <c r="N16" s="306">
        <v>9027</v>
      </c>
      <c r="O16" s="38">
        <v>9796</v>
      </c>
      <c r="P16" s="312">
        <f t="shared" si="4"/>
        <v>6630</v>
      </c>
      <c r="Q16" s="129">
        <f t="shared" si="0"/>
        <v>1.0984737275733512</v>
      </c>
      <c r="R16" s="146">
        <f t="shared" si="1"/>
        <v>7282.880813811318</v>
      </c>
      <c r="S16" s="1" t="s">
        <v>151</v>
      </c>
      <c r="T16" s="139">
        <f t="shared" si="2"/>
        <v>12977.17333333334</v>
      </c>
      <c r="U16" s="426">
        <f t="shared" si="3"/>
        <v>5694.292519522021</v>
      </c>
    </row>
    <row r="17" spans="1:21" ht="14.25" customHeight="1">
      <c r="A17" s="144" t="s">
        <v>149</v>
      </c>
      <c r="B17" s="121" t="s">
        <v>148</v>
      </c>
      <c r="C17" s="32">
        <v>3945</v>
      </c>
      <c r="D17" s="20">
        <v>5228</v>
      </c>
      <c r="E17" s="32">
        <v>6548</v>
      </c>
      <c r="F17" s="20">
        <v>7884</v>
      </c>
      <c r="G17" s="32">
        <v>8856</v>
      </c>
      <c r="H17" s="35">
        <v>9501</v>
      </c>
      <c r="I17" s="32">
        <v>9555</v>
      </c>
      <c r="J17" s="20">
        <v>9556</v>
      </c>
      <c r="K17" s="38">
        <v>9557</v>
      </c>
      <c r="L17" s="24">
        <v>9861</v>
      </c>
      <c r="M17" s="38">
        <v>10711</v>
      </c>
      <c r="N17" s="306">
        <v>11791</v>
      </c>
      <c r="O17" s="38">
        <v>12882</v>
      </c>
      <c r="P17" s="312">
        <f t="shared" si="4"/>
        <v>8937</v>
      </c>
      <c r="Q17" s="129">
        <f t="shared" si="0"/>
        <v>1.0984737275733512</v>
      </c>
      <c r="R17" s="146">
        <f t="shared" si="1"/>
        <v>9817.059703323039</v>
      </c>
      <c r="S17" s="1" t="s">
        <v>148</v>
      </c>
      <c r="T17" s="139">
        <f t="shared" si="2"/>
        <v>12977.17333333334</v>
      </c>
      <c r="U17" s="426">
        <f t="shared" si="3"/>
        <v>3160.1136300103008</v>
      </c>
    </row>
    <row r="18" spans="1:21" ht="14.25" customHeight="1">
      <c r="A18" s="144" t="s">
        <v>239</v>
      </c>
      <c r="B18" s="121" t="s">
        <v>147</v>
      </c>
      <c r="C18" s="32">
        <v>5950</v>
      </c>
      <c r="D18" s="20">
        <v>8054</v>
      </c>
      <c r="E18" s="32">
        <v>10334</v>
      </c>
      <c r="F18" s="20">
        <v>12369</v>
      </c>
      <c r="G18" s="32">
        <v>13997</v>
      </c>
      <c r="H18" s="35">
        <v>15083</v>
      </c>
      <c r="I18" s="32">
        <v>15172</v>
      </c>
      <c r="J18" s="20">
        <v>15181</v>
      </c>
      <c r="K18" s="38">
        <v>15190</v>
      </c>
      <c r="L18" s="24">
        <v>15666</v>
      </c>
      <c r="M18" s="38">
        <v>17007</v>
      </c>
      <c r="N18" s="306">
        <v>18611</v>
      </c>
      <c r="O18" s="38">
        <v>20728</v>
      </c>
      <c r="P18" s="312">
        <f t="shared" si="4"/>
        <v>14778</v>
      </c>
      <c r="Q18" s="129">
        <f t="shared" si="0"/>
        <v>1.0984737275733512</v>
      </c>
      <c r="R18" s="146">
        <f t="shared" si="1"/>
        <v>16233.244746078983</v>
      </c>
      <c r="S18" s="1" t="s">
        <v>147</v>
      </c>
      <c r="T18" s="139">
        <f t="shared" si="2"/>
        <v>12977.17333333334</v>
      </c>
      <c r="U18" s="426">
        <f t="shared" si="3"/>
        <v>-3256.071412745643</v>
      </c>
    </row>
    <row r="19" spans="1:21" ht="14.25" customHeight="1">
      <c r="A19" s="144" t="s">
        <v>146</v>
      </c>
      <c r="B19" s="121" t="s">
        <v>145</v>
      </c>
      <c r="C19" s="32">
        <v>4982</v>
      </c>
      <c r="D19" s="20">
        <v>6764</v>
      </c>
      <c r="E19" s="32">
        <v>8548</v>
      </c>
      <c r="F19" s="20">
        <v>10315</v>
      </c>
      <c r="G19" s="32">
        <v>11488</v>
      </c>
      <c r="H19" s="35">
        <v>12265</v>
      </c>
      <c r="I19" s="32">
        <v>12315</v>
      </c>
      <c r="J19" s="20">
        <v>12316</v>
      </c>
      <c r="K19" s="38">
        <v>12316</v>
      </c>
      <c r="L19" s="24">
        <v>12704</v>
      </c>
      <c r="M19" s="38">
        <v>13792</v>
      </c>
      <c r="N19" s="306">
        <v>15117</v>
      </c>
      <c r="O19" s="38">
        <v>16878</v>
      </c>
      <c r="P19" s="312">
        <f t="shared" si="4"/>
        <v>11896</v>
      </c>
      <c r="Q19" s="129">
        <f t="shared" si="0"/>
        <v>1.0984737275733512</v>
      </c>
      <c r="R19" s="146">
        <f t="shared" si="1"/>
        <v>13067.443463212585</v>
      </c>
      <c r="S19" s="1" t="s">
        <v>145</v>
      </c>
      <c r="T19" s="139">
        <f t="shared" si="2"/>
        <v>12977.17333333334</v>
      </c>
      <c r="U19" s="426">
        <f t="shared" si="3"/>
        <v>-90.27012987924536</v>
      </c>
    </row>
    <row r="20" spans="1:21" ht="14.25" customHeight="1">
      <c r="A20" s="144" t="s">
        <v>144</v>
      </c>
      <c r="B20" s="121" t="s">
        <v>143</v>
      </c>
      <c r="C20" s="32">
        <v>7412</v>
      </c>
      <c r="D20" s="20">
        <v>9924</v>
      </c>
      <c r="E20" s="32">
        <v>12435</v>
      </c>
      <c r="F20" s="20">
        <v>14936</v>
      </c>
      <c r="G20" s="32">
        <v>16656</v>
      </c>
      <c r="H20" s="35">
        <v>17725</v>
      </c>
      <c r="I20" s="32">
        <v>17797</v>
      </c>
      <c r="J20" s="20">
        <v>17801</v>
      </c>
      <c r="K20" s="38">
        <v>17806</v>
      </c>
      <c r="L20" s="24">
        <v>18339</v>
      </c>
      <c r="M20" s="38">
        <v>19857</v>
      </c>
      <c r="N20" s="306">
        <v>21755</v>
      </c>
      <c r="O20" s="38">
        <v>23690</v>
      </c>
      <c r="P20" s="312">
        <f t="shared" si="4"/>
        <v>16278</v>
      </c>
      <c r="Q20" s="129">
        <f t="shared" si="0"/>
        <v>1.0984737275733512</v>
      </c>
      <c r="R20" s="146">
        <f t="shared" si="1"/>
        <v>17880.95533743901</v>
      </c>
      <c r="S20" s="1" t="s">
        <v>143</v>
      </c>
      <c r="T20" s="139">
        <f t="shared" si="2"/>
        <v>12977.17333333334</v>
      </c>
      <c r="U20" s="426">
        <f t="shared" si="3"/>
        <v>-4903.782004105669</v>
      </c>
    </row>
    <row r="21" spans="1:21" ht="14.25" customHeight="1">
      <c r="A21" s="144" t="s">
        <v>142</v>
      </c>
      <c r="B21" s="121" t="s">
        <v>141</v>
      </c>
      <c r="C21" s="32">
        <v>6982</v>
      </c>
      <c r="D21" s="20">
        <v>9626</v>
      </c>
      <c r="E21" s="32">
        <v>12294</v>
      </c>
      <c r="F21" s="20">
        <v>15030</v>
      </c>
      <c r="G21" s="32">
        <v>16994</v>
      </c>
      <c r="H21" s="35">
        <v>18338</v>
      </c>
      <c r="I21" s="32">
        <v>18440</v>
      </c>
      <c r="J21" s="20">
        <v>18449</v>
      </c>
      <c r="K21" s="38">
        <v>18459</v>
      </c>
      <c r="L21" s="24">
        <v>19139</v>
      </c>
      <c r="M21" s="38">
        <v>20929</v>
      </c>
      <c r="N21" s="306">
        <v>22914</v>
      </c>
      <c r="O21" s="38">
        <v>25538</v>
      </c>
      <c r="P21" s="312">
        <f t="shared" si="4"/>
        <v>18556</v>
      </c>
      <c r="Q21" s="129">
        <f t="shared" si="0"/>
        <v>1.0984737275733512</v>
      </c>
      <c r="R21" s="146">
        <f t="shared" si="1"/>
        <v>20383.278488851105</v>
      </c>
      <c r="S21" s="1" t="s">
        <v>141</v>
      </c>
      <c r="T21" s="139">
        <f t="shared" si="2"/>
        <v>12977.17333333334</v>
      </c>
      <c r="U21" s="426">
        <f t="shared" si="3"/>
        <v>-7406.1051555177655</v>
      </c>
    </row>
    <row r="22" spans="1:21" ht="14.25" customHeight="1">
      <c r="A22" s="144" t="s">
        <v>140</v>
      </c>
      <c r="B22" s="121" t="s">
        <v>139</v>
      </c>
      <c r="C22" s="32">
        <v>5659</v>
      </c>
      <c r="D22" s="20">
        <v>7666</v>
      </c>
      <c r="E22" s="32">
        <v>9650</v>
      </c>
      <c r="F22" s="20">
        <v>11619</v>
      </c>
      <c r="G22" s="32">
        <v>13002</v>
      </c>
      <c r="H22" s="35">
        <v>13931</v>
      </c>
      <c r="I22" s="32">
        <v>14001</v>
      </c>
      <c r="J22" s="20">
        <v>14005</v>
      </c>
      <c r="K22" s="38">
        <v>14011</v>
      </c>
      <c r="L22" s="24">
        <v>14491</v>
      </c>
      <c r="M22" s="38">
        <v>15862</v>
      </c>
      <c r="N22" s="306">
        <v>17536</v>
      </c>
      <c r="O22" s="38">
        <v>19517</v>
      </c>
      <c r="P22" s="312">
        <f t="shared" si="4"/>
        <v>13858</v>
      </c>
      <c r="Q22" s="129">
        <f t="shared" si="0"/>
        <v>1.0984737275733512</v>
      </c>
      <c r="R22" s="146">
        <f t="shared" si="1"/>
        <v>15222.6489167115</v>
      </c>
      <c r="S22" s="1" t="s">
        <v>139</v>
      </c>
      <c r="T22" s="139">
        <f t="shared" si="2"/>
        <v>12977.17333333334</v>
      </c>
      <c r="U22" s="426">
        <f t="shared" si="3"/>
        <v>-2245.47558337816</v>
      </c>
    </row>
    <row r="23" spans="1:21" ht="14.25" customHeight="1">
      <c r="A23" s="144" t="s">
        <v>138</v>
      </c>
      <c r="B23" s="121" t="s">
        <v>137</v>
      </c>
      <c r="C23" s="32">
        <v>5269</v>
      </c>
      <c r="D23" s="20">
        <v>7077</v>
      </c>
      <c r="E23" s="32">
        <v>9090</v>
      </c>
      <c r="F23" s="20">
        <v>10993</v>
      </c>
      <c r="G23" s="32">
        <v>12343</v>
      </c>
      <c r="H23" s="35">
        <v>13267</v>
      </c>
      <c r="I23" s="32">
        <v>13336</v>
      </c>
      <c r="J23" s="20">
        <v>13337</v>
      </c>
      <c r="K23" s="38">
        <v>13338</v>
      </c>
      <c r="L23" s="24">
        <v>13796</v>
      </c>
      <c r="M23" s="38">
        <v>15081</v>
      </c>
      <c r="N23" s="306">
        <v>16596</v>
      </c>
      <c r="O23" s="38">
        <v>18480</v>
      </c>
      <c r="P23" s="312">
        <f t="shared" si="4"/>
        <v>13211</v>
      </c>
      <c r="Q23" s="129">
        <f t="shared" si="0"/>
        <v>1.0984737275733512</v>
      </c>
      <c r="R23" s="146">
        <f t="shared" si="1"/>
        <v>14511.936414971542</v>
      </c>
      <c r="S23" s="1" t="s">
        <v>137</v>
      </c>
      <c r="T23" s="139">
        <f t="shared" si="2"/>
        <v>12977.17333333334</v>
      </c>
      <c r="U23" s="426">
        <f t="shared" si="3"/>
        <v>-1534.7630816382025</v>
      </c>
    </row>
    <row r="24" spans="1:21" ht="14.25" customHeight="1">
      <c r="A24" s="144" t="s">
        <v>136</v>
      </c>
      <c r="B24" s="121" t="s">
        <v>135</v>
      </c>
      <c r="C24" s="32">
        <v>4325</v>
      </c>
      <c r="D24" s="20">
        <v>5625</v>
      </c>
      <c r="E24" s="32">
        <v>6999</v>
      </c>
      <c r="F24" s="20">
        <v>8399</v>
      </c>
      <c r="G24" s="32">
        <v>9366</v>
      </c>
      <c r="H24" s="35">
        <v>9970</v>
      </c>
      <c r="I24" s="32">
        <v>10002</v>
      </c>
      <c r="J24" s="20">
        <v>10002</v>
      </c>
      <c r="K24" s="38">
        <v>10002</v>
      </c>
      <c r="L24" s="24">
        <v>10291</v>
      </c>
      <c r="M24" s="38">
        <v>11118</v>
      </c>
      <c r="N24" s="306">
        <v>12164</v>
      </c>
      <c r="O24" s="38">
        <v>13555</v>
      </c>
      <c r="P24" s="312">
        <f t="shared" si="4"/>
        <v>9230</v>
      </c>
      <c r="Q24" s="129">
        <f t="shared" si="0"/>
        <v>1.0984737275733512</v>
      </c>
      <c r="R24" s="146">
        <f t="shared" si="1"/>
        <v>10138.91250550203</v>
      </c>
      <c r="S24" s="1" t="s">
        <v>135</v>
      </c>
      <c r="T24" s="139">
        <f t="shared" si="2"/>
        <v>12977.17333333334</v>
      </c>
      <c r="U24" s="426">
        <f t="shared" si="3"/>
        <v>2838.260827831309</v>
      </c>
    </row>
    <row r="25" spans="1:21" ht="14.25" customHeight="1">
      <c r="A25" s="144" t="s">
        <v>134</v>
      </c>
      <c r="B25" s="121" t="s">
        <v>133</v>
      </c>
      <c r="C25" s="32">
        <v>6026</v>
      </c>
      <c r="D25" s="20">
        <v>8147</v>
      </c>
      <c r="E25" s="32">
        <v>10220</v>
      </c>
      <c r="F25" s="20">
        <v>12381</v>
      </c>
      <c r="G25" s="32">
        <v>13876</v>
      </c>
      <c r="H25" s="35">
        <v>14859</v>
      </c>
      <c r="I25" s="32">
        <v>14935</v>
      </c>
      <c r="J25" s="20">
        <v>14938</v>
      </c>
      <c r="K25" s="38">
        <v>14941</v>
      </c>
      <c r="L25" s="24">
        <v>15388</v>
      </c>
      <c r="M25" s="38">
        <v>16692</v>
      </c>
      <c r="N25" s="306">
        <v>18293</v>
      </c>
      <c r="O25" s="38">
        <v>20510</v>
      </c>
      <c r="P25" s="312">
        <f t="shared" si="4"/>
        <v>14484</v>
      </c>
      <c r="Q25" s="129">
        <f t="shared" si="0"/>
        <v>1.0984737275733512</v>
      </c>
      <c r="R25" s="146">
        <f t="shared" si="1"/>
        <v>15910.293470172419</v>
      </c>
      <c r="S25" s="1" t="s">
        <v>133</v>
      </c>
      <c r="T25" s="139">
        <f t="shared" si="2"/>
        <v>12977.17333333334</v>
      </c>
      <c r="U25" s="426">
        <f t="shared" si="3"/>
        <v>-2933.1201368390794</v>
      </c>
    </row>
    <row r="26" spans="1:21" ht="14.25" customHeight="1">
      <c r="A26" s="144" t="s">
        <v>132</v>
      </c>
      <c r="B26" s="121" t="s">
        <v>131</v>
      </c>
      <c r="C26" s="32">
        <v>5019</v>
      </c>
      <c r="D26" s="20">
        <v>6861</v>
      </c>
      <c r="E26" s="32">
        <v>8601</v>
      </c>
      <c r="F26" s="20">
        <v>10294</v>
      </c>
      <c r="G26" s="32">
        <v>11521</v>
      </c>
      <c r="H26" s="35">
        <v>12399</v>
      </c>
      <c r="I26" s="32">
        <v>12463</v>
      </c>
      <c r="J26" s="20">
        <v>12463</v>
      </c>
      <c r="K26" s="38">
        <v>12463</v>
      </c>
      <c r="L26" s="24">
        <v>12851</v>
      </c>
      <c r="M26" s="38">
        <v>14062</v>
      </c>
      <c r="N26" s="306">
        <v>15574</v>
      </c>
      <c r="O26" s="38">
        <v>17437</v>
      </c>
      <c r="P26" s="312">
        <f t="shared" si="4"/>
        <v>12418</v>
      </c>
      <c r="Q26" s="129">
        <f t="shared" si="0"/>
        <v>1.0984737275733512</v>
      </c>
      <c r="R26" s="146">
        <f t="shared" si="1"/>
        <v>13640.846749005874</v>
      </c>
      <c r="S26" s="1" t="s">
        <v>131</v>
      </c>
      <c r="T26" s="139">
        <f t="shared" si="2"/>
        <v>12977.17333333334</v>
      </c>
      <c r="U26" s="426">
        <f t="shared" si="3"/>
        <v>-663.6734156725342</v>
      </c>
    </row>
    <row r="27" spans="1:21" ht="14.25" customHeight="1">
      <c r="A27" s="168" t="s">
        <v>130</v>
      </c>
      <c r="B27" s="169" t="s">
        <v>129</v>
      </c>
      <c r="C27" s="33">
        <v>7030</v>
      </c>
      <c r="D27" s="170">
        <v>9436</v>
      </c>
      <c r="E27" s="33">
        <v>11918</v>
      </c>
      <c r="F27" s="170">
        <v>14456</v>
      </c>
      <c r="G27" s="33">
        <v>16167</v>
      </c>
      <c r="H27" s="171">
        <v>17264</v>
      </c>
      <c r="I27" s="33">
        <v>17341</v>
      </c>
      <c r="J27" s="170">
        <v>17341</v>
      </c>
      <c r="K27" s="39">
        <v>17341</v>
      </c>
      <c r="L27" s="172">
        <v>17884</v>
      </c>
      <c r="M27" s="39">
        <v>19387</v>
      </c>
      <c r="N27" s="315">
        <v>21305</v>
      </c>
      <c r="O27" s="39">
        <v>23822</v>
      </c>
      <c r="P27" s="313">
        <f t="shared" si="4"/>
        <v>16792</v>
      </c>
      <c r="Q27" s="173">
        <f t="shared" si="0"/>
        <v>1.0984737275733512</v>
      </c>
      <c r="R27" s="174">
        <f t="shared" si="1"/>
        <v>18445.57083341171</v>
      </c>
      <c r="S27" s="1" t="s">
        <v>129</v>
      </c>
      <c r="T27" s="139">
        <f t="shared" si="2"/>
        <v>12977.17333333334</v>
      </c>
      <c r="U27" s="426">
        <f t="shared" si="3"/>
        <v>-5468.397500078372</v>
      </c>
    </row>
    <row r="28" spans="1:21" ht="14.25" customHeight="1">
      <c r="A28" s="144" t="s">
        <v>128</v>
      </c>
      <c r="B28" s="121" t="s">
        <v>127</v>
      </c>
      <c r="C28" s="32">
        <v>6215</v>
      </c>
      <c r="D28" s="20">
        <v>8209</v>
      </c>
      <c r="E28" s="32">
        <v>10305</v>
      </c>
      <c r="F28" s="20">
        <v>12456</v>
      </c>
      <c r="G28" s="32">
        <v>13420</v>
      </c>
      <c r="H28" s="35">
        <v>14353</v>
      </c>
      <c r="I28" s="32">
        <v>14423</v>
      </c>
      <c r="J28" s="20">
        <v>14423</v>
      </c>
      <c r="K28" s="38">
        <v>14423</v>
      </c>
      <c r="L28" s="24">
        <v>14779</v>
      </c>
      <c r="M28" s="38">
        <v>15764</v>
      </c>
      <c r="N28" s="306">
        <v>17264</v>
      </c>
      <c r="O28" s="38">
        <v>19264</v>
      </c>
      <c r="P28" s="312">
        <f t="shared" si="4"/>
        <v>13049</v>
      </c>
      <c r="Q28" s="129">
        <f t="shared" si="0"/>
        <v>1.0984737275733512</v>
      </c>
      <c r="R28" s="146">
        <f t="shared" si="1"/>
        <v>14333.98367110466</v>
      </c>
      <c r="S28" s="1" t="s">
        <v>127</v>
      </c>
      <c r="T28" s="139">
        <f t="shared" si="2"/>
        <v>12977.17333333334</v>
      </c>
      <c r="U28" s="426">
        <f t="shared" si="3"/>
        <v>-1356.8103377713196</v>
      </c>
    </row>
    <row r="29" spans="1:21" ht="14.25" customHeight="1">
      <c r="A29" s="144" t="s">
        <v>126</v>
      </c>
      <c r="B29" s="121" t="s">
        <v>125</v>
      </c>
      <c r="C29" s="32">
        <v>5126</v>
      </c>
      <c r="D29" s="20">
        <v>7015</v>
      </c>
      <c r="E29" s="32">
        <v>8832</v>
      </c>
      <c r="F29" s="20">
        <v>10602</v>
      </c>
      <c r="G29" s="32">
        <v>11840</v>
      </c>
      <c r="H29" s="35">
        <v>12597</v>
      </c>
      <c r="I29" s="32">
        <v>12605</v>
      </c>
      <c r="J29" s="20">
        <v>12605</v>
      </c>
      <c r="K29" s="38">
        <v>12605</v>
      </c>
      <c r="L29" s="24">
        <v>12915</v>
      </c>
      <c r="M29" s="38">
        <v>13850</v>
      </c>
      <c r="N29" s="306">
        <v>15012</v>
      </c>
      <c r="O29" s="38">
        <v>16526</v>
      </c>
      <c r="P29" s="312">
        <f t="shared" si="4"/>
        <v>11400</v>
      </c>
      <c r="Q29" s="129">
        <f t="shared" si="0"/>
        <v>1.0984737275733512</v>
      </c>
      <c r="R29" s="146">
        <f t="shared" si="1"/>
        <v>12522.600494336204</v>
      </c>
      <c r="S29" s="1" t="s">
        <v>125</v>
      </c>
      <c r="T29" s="139">
        <f t="shared" si="2"/>
        <v>12977.17333333334</v>
      </c>
      <c r="U29" s="426">
        <f t="shared" si="3"/>
        <v>454.5728389971355</v>
      </c>
    </row>
    <row r="30" spans="1:21" ht="14.25" customHeight="1">
      <c r="A30" s="144" t="s">
        <v>124</v>
      </c>
      <c r="B30" s="121" t="s">
        <v>123</v>
      </c>
      <c r="C30" s="32">
        <v>4447</v>
      </c>
      <c r="D30" s="20">
        <v>6080</v>
      </c>
      <c r="E30" s="32">
        <v>7703</v>
      </c>
      <c r="F30" s="20">
        <v>9384</v>
      </c>
      <c r="G30" s="32">
        <v>10561</v>
      </c>
      <c r="H30" s="35">
        <v>11320</v>
      </c>
      <c r="I30" s="32">
        <v>11373</v>
      </c>
      <c r="J30" s="20">
        <v>11373</v>
      </c>
      <c r="K30" s="38">
        <v>11374</v>
      </c>
      <c r="L30" s="24">
        <v>11766</v>
      </c>
      <c r="M30" s="38">
        <v>12895</v>
      </c>
      <c r="N30" s="306">
        <v>14349</v>
      </c>
      <c r="O30" s="38">
        <v>16204</v>
      </c>
      <c r="P30" s="312">
        <f t="shared" si="4"/>
        <v>11757</v>
      </c>
      <c r="Q30" s="129">
        <f t="shared" si="0"/>
        <v>1.0984737275733512</v>
      </c>
      <c r="R30" s="146">
        <f t="shared" si="1"/>
        <v>12914.75561507989</v>
      </c>
      <c r="S30" s="1" t="s">
        <v>123</v>
      </c>
      <c r="T30" s="139">
        <f t="shared" si="2"/>
        <v>12977.17333333334</v>
      </c>
      <c r="U30" s="426">
        <f t="shared" si="3"/>
        <v>62.41771825344949</v>
      </c>
    </row>
    <row r="31" spans="1:21" ht="14.25" customHeight="1">
      <c r="A31" s="144" t="s">
        <v>122</v>
      </c>
      <c r="B31" s="121" t="s">
        <v>121</v>
      </c>
      <c r="C31" s="32">
        <v>3399</v>
      </c>
      <c r="D31" s="20">
        <v>4545</v>
      </c>
      <c r="E31" s="32">
        <v>5762</v>
      </c>
      <c r="F31" s="20">
        <v>7005</v>
      </c>
      <c r="G31" s="32">
        <v>7874</v>
      </c>
      <c r="H31" s="35">
        <v>8418</v>
      </c>
      <c r="I31" s="32">
        <v>8452</v>
      </c>
      <c r="J31" s="20">
        <v>8454</v>
      </c>
      <c r="K31" s="38">
        <v>8454</v>
      </c>
      <c r="L31" s="24">
        <v>8706</v>
      </c>
      <c r="M31" s="38">
        <v>9422</v>
      </c>
      <c r="N31" s="306">
        <v>10368</v>
      </c>
      <c r="O31" s="38">
        <v>11589</v>
      </c>
      <c r="P31" s="312">
        <f t="shared" si="4"/>
        <v>8190</v>
      </c>
      <c r="Q31" s="129">
        <f t="shared" si="0"/>
        <v>1.0984737275733512</v>
      </c>
      <c r="R31" s="146">
        <f t="shared" si="1"/>
        <v>8996.499828825747</v>
      </c>
      <c r="S31" s="1" t="s">
        <v>121</v>
      </c>
      <c r="T31" s="139">
        <f t="shared" si="2"/>
        <v>12977.17333333334</v>
      </c>
      <c r="U31" s="426">
        <f t="shared" si="3"/>
        <v>3980.673504507593</v>
      </c>
    </row>
    <row r="32" spans="1:21" ht="14.25" customHeight="1">
      <c r="A32" s="144" t="s">
        <v>120</v>
      </c>
      <c r="B32" s="121" t="s">
        <v>119</v>
      </c>
      <c r="C32" s="32">
        <v>4794</v>
      </c>
      <c r="D32" s="20">
        <v>6564</v>
      </c>
      <c r="E32" s="32">
        <v>8300</v>
      </c>
      <c r="F32" s="20">
        <v>10046</v>
      </c>
      <c r="G32" s="32">
        <v>11311</v>
      </c>
      <c r="H32" s="35">
        <v>11982</v>
      </c>
      <c r="I32" s="32">
        <v>12044</v>
      </c>
      <c r="J32" s="20">
        <v>12051</v>
      </c>
      <c r="K32" s="38">
        <v>12051</v>
      </c>
      <c r="L32" s="24">
        <v>12345</v>
      </c>
      <c r="M32" s="38">
        <v>13197</v>
      </c>
      <c r="N32" s="306">
        <v>14387</v>
      </c>
      <c r="O32" s="38">
        <v>16028</v>
      </c>
      <c r="P32" s="312">
        <f t="shared" si="4"/>
        <v>11234</v>
      </c>
      <c r="Q32" s="129">
        <f t="shared" si="0"/>
        <v>1.0984737275733512</v>
      </c>
      <c r="R32" s="146">
        <f t="shared" si="1"/>
        <v>12340.253855559027</v>
      </c>
      <c r="S32" s="1" t="s">
        <v>119</v>
      </c>
      <c r="T32" s="139">
        <f t="shared" si="2"/>
        <v>12977.17333333334</v>
      </c>
      <c r="U32" s="426">
        <f t="shared" si="3"/>
        <v>636.9194777743123</v>
      </c>
    </row>
    <row r="33" spans="1:21" ht="14.25" customHeight="1">
      <c r="A33" s="144" t="s">
        <v>118</v>
      </c>
      <c r="B33" s="121" t="s">
        <v>117</v>
      </c>
      <c r="C33" s="32">
        <v>4078</v>
      </c>
      <c r="D33" s="20">
        <v>5513</v>
      </c>
      <c r="E33" s="32">
        <v>7030</v>
      </c>
      <c r="F33" s="20">
        <v>8580</v>
      </c>
      <c r="G33" s="32">
        <v>9666</v>
      </c>
      <c r="H33" s="35">
        <v>10419</v>
      </c>
      <c r="I33" s="32">
        <v>10466</v>
      </c>
      <c r="J33" s="20">
        <v>10467</v>
      </c>
      <c r="K33" s="38">
        <v>10469</v>
      </c>
      <c r="L33" s="24">
        <v>10825</v>
      </c>
      <c r="M33" s="38">
        <v>11819</v>
      </c>
      <c r="N33" s="306">
        <v>13067</v>
      </c>
      <c r="O33" s="38">
        <v>14773</v>
      </c>
      <c r="P33" s="312">
        <f t="shared" si="4"/>
        <v>10695</v>
      </c>
      <c r="Q33" s="129">
        <f t="shared" si="0"/>
        <v>1.0984737275733512</v>
      </c>
      <c r="R33" s="146">
        <f t="shared" si="1"/>
        <v>11748.17651639699</v>
      </c>
      <c r="S33" s="1" t="s">
        <v>117</v>
      </c>
      <c r="T33" s="139">
        <f t="shared" si="2"/>
        <v>12977.17333333334</v>
      </c>
      <c r="U33" s="426">
        <f t="shared" si="3"/>
        <v>1228.9968169363492</v>
      </c>
    </row>
    <row r="34" spans="1:21" ht="14.25" customHeight="1">
      <c r="A34" s="144" t="s">
        <v>116</v>
      </c>
      <c r="B34" s="121" t="s">
        <v>115</v>
      </c>
      <c r="C34" s="32">
        <v>6140</v>
      </c>
      <c r="D34" s="20">
        <v>8331</v>
      </c>
      <c r="E34" s="32">
        <v>10513</v>
      </c>
      <c r="F34" s="20">
        <v>12664</v>
      </c>
      <c r="G34" s="32">
        <v>14113</v>
      </c>
      <c r="H34" s="35">
        <v>15017</v>
      </c>
      <c r="I34" s="32">
        <v>15069</v>
      </c>
      <c r="J34" s="20">
        <v>15089</v>
      </c>
      <c r="K34" s="38">
        <v>15094</v>
      </c>
      <c r="L34" s="24">
        <v>15562</v>
      </c>
      <c r="M34" s="38">
        <v>16896</v>
      </c>
      <c r="N34" s="306">
        <v>18555</v>
      </c>
      <c r="O34" s="38">
        <v>20670</v>
      </c>
      <c r="P34" s="312">
        <f t="shared" si="4"/>
        <v>14530</v>
      </c>
      <c r="Q34" s="129">
        <f t="shared" si="0"/>
        <v>1.0984737275733512</v>
      </c>
      <c r="R34" s="146">
        <f t="shared" si="1"/>
        <v>15960.823261640793</v>
      </c>
      <c r="S34" s="1" t="s">
        <v>115</v>
      </c>
      <c r="T34" s="139">
        <f t="shared" si="2"/>
        <v>12977.17333333334</v>
      </c>
      <c r="U34" s="426">
        <f t="shared" si="3"/>
        <v>-2983.6499283074536</v>
      </c>
    </row>
    <row r="35" spans="1:21" ht="14.25" customHeight="1">
      <c r="A35" s="144" t="s">
        <v>114</v>
      </c>
      <c r="B35" s="121" t="s">
        <v>113</v>
      </c>
      <c r="C35" s="32">
        <v>4369</v>
      </c>
      <c r="D35" s="20">
        <v>5986</v>
      </c>
      <c r="E35" s="32">
        <v>7627</v>
      </c>
      <c r="F35" s="20">
        <v>9293</v>
      </c>
      <c r="G35" s="32">
        <v>10492</v>
      </c>
      <c r="H35" s="35">
        <v>11304</v>
      </c>
      <c r="I35" s="32">
        <v>11367</v>
      </c>
      <c r="J35" s="20">
        <v>11382</v>
      </c>
      <c r="K35" s="38">
        <v>11392</v>
      </c>
      <c r="L35" s="24">
        <v>11781</v>
      </c>
      <c r="M35" s="38">
        <v>12804</v>
      </c>
      <c r="N35" s="306">
        <v>14020</v>
      </c>
      <c r="O35" s="38">
        <v>15650</v>
      </c>
      <c r="P35" s="312">
        <f t="shared" si="4"/>
        <v>11281</v>
      </c>
      <c r="Q35" s="129">
        <f t="shared" si="0"/>
        <v>1.0984737275733512</v>
      </c>
      <c r="R35" s="146">
        <f t="shared" si="1"/>
        <v>12391.882120754974</v>
      </c>
      <c r="S35" s="1" t="s">
        <v>113</v>
      </c>
      <c r="T35" s="139">
        <f t="shared" si="2"/>
        <v>12977.17333333334</v>
      </c>
      <c r="U35" s="426">
        <f t="shared" si="3"/>
        <v>585.291212578366</v>
      </c>
    </row>
    <row r="36" spans="1:21" ht="14.25" customHeight="1">
      <c r="A36" s="144" t="s">
        <v>112</v>
      </c>
      <c r="B36" s="121" t="s">
        <v>111</v>
      </c>
      <c r="C36" s="32">
        <v>6794</v>
      </c>
      <c r="D36" s="20">
        <v>9211</v>
      </c>
      <c r="E36" s="32">
        <v>11598</v>
      </c>
      <c r="F36" s="20">
        <v>14023</v>
      </c>
      <c r="G36" s="32">
        <v>15754</v>
      </c>
      <c r="H36" s="35">
        <v>16883</v>
      </c>
      <c r="I36" s="32">
        <v>16984</v>
      </c>
      <c r="J36" s="20">
        <v>16997</v>
      </c>
      <c r="K36" s="38">
        <v>17038</v>
      </c>
      <c r="L36" s="24">
        <v>17521</v>
      </c>
      <c r="M36" s="38">
        <v>18868</v>
      </c>
      <c r="N36" s="306">
        <v>20717</v>
      </c>
      <c r="O36" s="38">
        <v>22923</v>
      </c>
      <c r="P36" s="312">
        <f t="shared" si="4"/>
        <v>16129</v>
      </c>
      <c r="Q36" s="129">
        <f t="shared" si="0"/>
        <v>1.0984737275733512</v>
      </c>
      <c r="R36" s="146">
        <f t="shared" si="1"/>
        <v>17717.28275203058</v>
      </c>
      <c r="S36" s="1" t="s">
        <v>111</v>
      </c>
      <c r="T36" s="139">
        <f t="shared" si="2"/>
        <v>12977.17333333334</v>
      </c>
      <c r="U36" s="426">
        <f t="shared" si="3"/>
        <v>-4740.1094186972405</v>
      </c>
    </row>
    <row r="37" spans="1:21" ht="14.25" customHeight="1">
      <c r="A37" s="168" t="s">
        <v>110</v>
      </c>
      <c r="B37" s="169" t="s">
        <v>109</v>
      </c>
      <c r="C37" s="33">
        <v>5573</v>
      </c>
      <c r="D37" s="170">
        <v>7572</v>
      </c>
      <c r="E37" s="33">
        <v>9393</v>
      </c>
      <c r="F37" s="170">
        <v>11191</v>
      </c>
      <c r="G37" s="33">
        <v>12322</v>
      </c>
      <c r="H37" s="171">
        <v>13068</v>
      </c>
      <c r="I37" s="33">
        <v>13111</v>
      </c>
      <c r="J37" s="170">
        <v>13111</v>
      </c>
      <c r="K37" s="39">
        <v>13111</v>
      </c>
      <c r="L37" s="172">
        <v>13581</v>
      </c>
      <c r="M37" s="39">
        <v>14824</v>
      </c>
      <c r="N37" s="315">
        <v>16390</v>
      </c>
      <c r="O37" s="39">
        <v>18269</v>
      </c>
      <c r="P37" s="313">
        <f t="shared" si="4"/>
        <v>12696</v>
      </c>
      <c r="Q37" s="173">
        <f t="shared" si="0"/>
        <v>1.0984737275733512</v>
      </c>
      <c r="R37" s="174">
        <f t="shared" si="1"/>
        <v>13946.222445271267</v>
      </c>
      <c r="S37" s="1" t="s">
        <v>109</v>
      </c>
      <c r="T37" s="139">
        <f t="shared" si="2"/>
        <v>12977.17333333334</v>
      </c>
      <c r="U37" s="426">
        <f t="shared" si="3"/>
        <v>-969.0491119379276</v>
      </c>
    </row>
    <row r="38" spans="1:21" ht="14.25" customHeight="1">
      <c r="A38" s="144" t="s">
        <v>107</v>
      </c>
      <c r="B38" s="121" t="s">
        <v>106</v>
      </c>
      <c r="C38" s="32">
        <v>5536</v>
      </c>
      <c r="D38" s="20">
        <v>7444</v>
      </c>
      <c r="E38" s="32">
        <v>9313</v>
      </c>
      <c r="F38" s="20">
        <v>11220</v>
      </c>
      <c r="G38" s="32">
        <v>12586</v>
      </c>
      <c r="H38" s="35">
        <v>13555</v>
      </c>
      <c r="I38" s="32">
        <v>13664</v>
      </c>
      <c r="J38" s="20">
        <v>13664</v>
      </c>
      <c r="K38" s="38">
        <v>13664</v>
      </c>
      <c r="L38" s="24">
        <v>13993</v>
      </c>
      <c r="M38" s="38">
        <v>15090</v>
      </c>
      <c r="N38" s="306">
        <v>16441</v>
      </c>
      <c r="O38" s="38">
        <v>18174</v>
      </c>
      <c r="P38" s="312">
        <f t="shared" si="4"/>
        <v>12638</v>
      </c>
      <c r="Q38" s="129">
        <f t="shared" si="0"/>
        <v>1.0984737275733512</v>
      </c>
      <c r="R38" s="146">
        <f t="shared" si="1"/>
        <v>13882.510969072011</v>
      </c>
      <c r="S38" s="1" t="s">
        <v>106</v>
      </c>
      <c r="T38" s="139">
        <f t="shared" si="2"/>
        <v>12977.17333333334</v>
      </c>
      <c r="U38" s="426">
        <f t="shared" si="3"/>
        <v>-905.3376357386715</v>
      </c>
    </row>
    <row r="39" spans="1:21" ht="14.25" customHeight="1">
      <c r="A39" s="144" t="s">
        <v>105</v>
      </c>
      <c r="B39" s="121" t="s">
        <v>104</v>
      </c>
      <c r="C39" s="32">
        <v>4584</v>
      </c>
      <c r="D39" s="20">
        <v>6146</v>
      </c>
      <c r="E39" s="32">
        <v>7701</v>
      </c>
      <c r="F39" s="20">
        <v>9239</v>
      </c>
      <c r="G39" s="32">
        <v>10006</v>
      </c>
      <c r="H39" s="35">
        <v>10435</v>
      </c>
      <c r="I39" s="32">
        <v>10501</v>
      </c>
      <c r="J39" s="20">
        <v>10502</v>
      </c>
      <c r="K39" s="38">
        <v>10502</v>
      </c>
      <c r="L39" s="24">
        <v>10652</v>
      </c>
      <c r="M39" s="38">
        <v>11081</v>
      </c>
      <c r="N39" s="306">
        <v>11817</v>
      </c>
      <c r="O39" s="38">
        <v>13035</v>
      </c>
      <c r="P39" s="312">
        <f t="shared" si="4"/>
        <v>8451</v>
      </c>
      <c r="Q39" s="129">
        <f t="shared" si="0"/>
        <v>1.0984737275733512</v>
      </c>
      <c r="R39" s="146">
        <f t="shared" si="1"/>
        <v>9283.20147172239</v>
      </c>
      <c r="S39" s="1" t="s">
        <v>104</v>
      </c>
      <c r="T39" s="139">
        <f t="shared" si="2"/>
        <v>12977.17333333334</v>
      </c>
      <c r="U39" s="426">
        <f t="shared" si="3"/>
        <v>3693.9718616109494</v>
      </c>
    </row>
    <row r="40" spans="1:21" ht="14.25" customHeight="1">
      <c r="A40" s="144" t="s">
        <v>103</v>
      </c>
      <c r="B40" s="121" t="s">
        <v>102</v>
      </c>
      <c r="C40" s="32">
        <v>5441</v>
      </c>
      <c r="D40" s="20">
        <v>7273</v>
      </c>
      <c r="E40" s="32">
        <v>9144</v>
      </c>
      <c r="F40" s="20">
        <v>11060</v>
      </c>
      <c r="G40" s="32">
        <v>12436</v>
      </c>
      <c r="H40" s="35">
        <v>13445</v>
      </c>
      <c r="I40" s="32">
        <v>13572</v>
      </c>
      <c r="J40" s="20">
        <v>13572</v>
      </c>
      <c r="K40" s="38">
        <v>13573</v>
      </c>
      <c r="L40" s="24">
        <v>13915</v>
      </c>
      <c r="M40" s="38">
        <v>15010</v>
      </c>
      <c r="N40" s="306">
        <v>16360</v>
      </c>
      <c r="O40" s="38">
        <v>17980</v>
      </c>
      <c r="P40" s="312">
        <f t="shared" si="4"/>
        <v>12539</v>
      </c>
      <c r="Q40" s="129">
        <f t="shared" si="0"/>
        <v>1.0984737275733512</v>
      </c>
      <c r="R40" s="146">
        <f t="shared" si="1"/>
        <v>13773.76207004225</v>
      </c>
      <c r="S40" s="1" t="s">
        <v>102</v>
      </c>
      <c r="T40" s="139">
        <f t="shared" si="2"/>
        <v>12977.17333333334</v>
      </c>
      <c r="U40" s="426">
        <f t="shared" si="3"/>
        <v>-796.5887367089108</v>
      </c>
    </row>
    <row r="41" spans="1:21" ht="14.25" customHeight="1">
      <c r="A41" s="144" t="s">
        <v>101</v>
      </c>
      <c r="B41" s="121" t="s">
        <v>100</v>
      </c>
      <c r="C41" s="32">
        <v>5155</v>
      </c>
      <c r="D41" s="20">
        <v>6865</v>
      </c>
      <c r="E41" s="32">
        <v>8621</v>
      </c>
      <c r="F41" s="20">
        <v>10387</v>
      </c>
      <c r="G41" s="32">
        <v>11688</v>
      </c>
      <c r="H41" s="35">
        <v>12612</v>
      </c>
      <c r="I41" s="32">
        <v>12720</v>
      </c>
      <c r="J41" s="20">
        <v>12720</v>
      </c>
      <c r="K41" s="38">
        <v>12720</v>
      </c>
      <c r="L41" s="24">
        <v>13023</v>
      </c>
      <c r="M41" s="38">
        <v>13976</v>
      </c>
      <c r="N41" s="306">
        <v>15158</v>
      </c>
      <c r="O41" s="38">
        <v>16636</v>
      </c>
      <c r="P41" s="312">
        <f t="shared" si="4"/>
        <v>11481</v>
      </c>
      <c r="Q41" s="129">
        <f t="shared" si="0"/>
        <v>1.0984737275733512</v>
      </c>
      <c r="R41" s="146">
        <f t="shared" si="1"/>
        <v>12611.576866269645</v>
      </c>
      <c r="S41" s="1" t="s">
        <v>100</v>
      </c>
      <c r="T41" s="139">
        <f t="shared" si="2"/>
        <v>12977.17333333334</v>
      </c>
      <c r="U41" s="426">
        <f t="shared" si="3"/>
        <v>365.59646706369494</v>
      </c>
    </row>
    <row r="42" spans="1:21" ht="14.25" customHeight="1">
      <c r="A42" s="144" t="s">
        <v>99</v>
      </c>
      <c r="B42" s="121" t="s">
        <v>98</v>
      </c>
      <c r="C42" s="32">
        <v>5484</v>
      </c>
      <c r="D42" s="20">
        <v>7485</v>
      </c>
      <c r="E42" s="32">
        <v>9554</v>
      </c>
      <c r="F42" s="20">
        <v>11649</v>
      </c>
      <c r="G42" s="32">
        <v>13096</v>
      </c>
      <c r="H42" s="35">
        <v>14066</v>
      </c>
      <c r="I42" s="32">
        <v>14164</v>
      </c>
      <c r="J42" s="20">
        <v>14164</v>
      </c>
      <c r="K42" s="38">
        <v>14164</v>
      </c>
      <c r="L42" s="24">
        <v>14509</v>
      </c>
      <c r="M42" s="38">
        <v>15699</v>
      </c>
      <c r="N42" s="306">
        <v>17137</v>
      </c>
      <c r="O42" s="38">
        <v>18895</v>
      </c>
      <c r="P42" s="312">
        <f t="shared" si="4"/>
        <v>13411</v>
      </c>
      <c r="Q42" s="129">
        <f t="shared" si="0"/>
        <v>1.0984737275733512</v>
      </c>
      <c r="R42" s="146">
        <f t="shared" si="1"/>
        <v>14731.631160486213</v>
      </c>
      <c r="S42" s="1" t="s">
        <v>98</v>
      </c>
      <c r="T42" s="139">
        <f t="shared" si="2"/>
        <v>12977.17333333334</v>
      </c>
      <c r="U42" s="426">
        <f t="shared" si="3"/>
        <v>-1754.4578271528735</v>
      </c>
    </row>
    <row r="43" spans="1:21" ht="14.25" customHeight="1">
      <c r="A43" s="144" t="s">
        <v>97</v>
      </c>
      <c r="B43" s="121" t="s">
        <v>96</v>
      </c>
      <c r="C43" s="32">
        <v>4823</v>
      </c>
      <c r="D43" s="20">
        <v>6384</v>
      </c>
      <c r="E43" s="32">
        <v>8016</v>
      </c>
      <c r="F43" s="20">
        <v>9624</v>
      </c>
      <c r="G43" s="32">
        <v>10745</v>
      </c>
      <c r="H43" s="35">
        <v>11513</v>
      </c>
      <c r="I43" s="32">
        <v>11591</v>
      </c>
      <c r="J43" s="20">
        <v>11591</v>
      </c>
      <c r="K43" s="38">
        <v>11591</v>
      </c>
      <c r="L43" s="24">
        <v>11856</v>
      </c>
      <c r="M43" s="38">
        <v>12751</v>
      </c>
      <c r="N43" s="306">
        <v>13863</v>
      </c>
      <c r="O43" s="38">
        <v>15290</v>
      </c>
      <c r="P43" s="312">
        <f t="shared" si="4"/>
        <v>10467</v>
      </c>
      <c r="Q43" s="129">
        <f t="shared" si="0"/>
        <v>1.0984737275733512</v>
      </c>
      <c r="R43" s="146">
        <f t="shared" si="1"/>
        <v>11497.724506510267</v>
      </c>
      <c r="S43" s="1" t="s">
        <v>96</v>
      </c>
      <c r="T43" s="139">
        <f t="shared" si="2"/>
        <v>12977.17333333334</v>
      </c>
      <c r="U43" s="426">
        <f t="shared" si="3"/>
        <v>1479.4488268230725</v>
      </c>
    </row>
    <row r="44" spans="1:21" ht="14.25" customHeight="1">
      <c r="A44" s="144" t="s">
        <v>95</v>
      </c>
      <c r="B44" s="121" t="s">
        <v>94</v>
      </c>
      <c r="C44" s="32">
        <v>4710</v>
      </c>
      <c r="D44" s="20">
        <v>6458</v>
      </c>
      <c r="E44" s="32">
        <v>8274</v>
      </c>
      <c r="F44" s="20">
        <v>10115</v>
      </c>
      <c r="G44" s="32">
        <v>11430</v>
      </c>
      <c r="H44" s="35">
        <v>12316</v>
      </c>
      <c r="I44" s="32">
        <v>12407</v>
      </c>
      <c r="J44" s="20">
        <v>12407</v>
      </c>
      <c r="K44" s="38">
        <v>12407</v>
      </c>
      <c r="L44" s="24">
        <v>12693</v>
      </c>
      <c r="M44" s="38">
        <v>13658</v>
      </c>
      <c r="N44" s="306">
        <v>14849</v>
      </c>
      <c r="O44" s="38">
        <v>16328</v>
      </c>
      <c r="P44" s="312">
        <f t="shared" si="4"/>
        <v>11618</v>
      </c>
      <c r="Q44" s="129">
        <f t="shared" si="0"/>
        <v>1.0984737275733512</v>
      </c>
      <c r="R44" s="146">
        <f t="shared" si="1"/>
        <v>12762.067766947193</v>
      </c>
      <c r="S44" s="1" t="s">
        <v>94</v>
      </c>
      <c r="T44" s="139">
        <f t="shared" si="2"/>
        <v>12977.17333333334</v>
      </c>
      <c r="U44" s="426">
        <f t="shared" si="3"/>
        <v>215.10556638614617</v>
      </c>
    </row>
    <row r="45" spans="1:21" ht="14.25" customHeight="1">
      <c r="A45" s="144" t="s">
        <v>93</v>
      </c>
      <c r="B45" s="121" t="s">
        <v>92</v>
      </c>
      <c r="C45" s="32">
        <v>4201</v>
      </c>
      <c r="D45" s="20">
        <v>5566</v>
      </c>
      <c r="E45" s="32">
        <v>7017</v>
      </c>
      <c r="F45" s="20">
        <v>8450</v>
      </c>
      <c r="G45" s="32">
        <v>9474</v>
      </c>
      <c r="H45" s="35">
        <v>10157</v>
      </c>
      <c r="I45" s="32">
        <v>10229</v>
      </c>
      <c r="J45" s="20">
        <v>10229</v>
      </c>
      <c r="K45" s="38">
        <v>10229</v>
      </c>
      <c r="L45" s="24">
        <v>10450</v>
      </c>
      <c r="M45" s="38">
        <v>11194</v>
      </c>
      <c r="N45" s="306">
        <v>12191</v>
      </c>
      <c r="O45" s="38">
        <v>13582</v>
      </c>
      <c r="P45" s="312">
        <f t="shared" si="4"/>
        <v>9381</v>
      </c>
      <c r="Q45" s="129">
        <f t="shared" si="0"/>
        <v>1.0984737275733512</v>
      </c>
      <c r="R45" s="146">
        <f t="shared" si="1"/>
        <v>10304.782038365607</v>
      </c>
      <c r="S45" s="1" t="s">
        <v>92</v>
      </c>
      <c r="T45" s="139">
        <f t="shared" si="2"/>
        <v>12977.17333333334</v>
      </c>
      <c r="U45" s="426">
        <f t="shared" si="3"/>
        <v>2672.3912949677324</v>
      </c>
    </row>
    <row r="46" spans="1:21" ht="14.25" customHeight="1">
      <c r="A46" s="144" t="s">
        <v>91</v>
      </c>
      <c r="B46" s="121" t="s">
        <v>90</v>
      </c>
      <c r="C46" s="32">
        <v>4916</v>
      </c>
      <c r="D46" s="20">
        <v>6641</v>
      </c>
      <c r="E46" s="32">
        <v>8360</v>
      </c>
      <c r="F46" s="20">
        <v>10135</v>
      </c>
      <c r="G46" s="32">
        <v>11445</v>
      </c>
      <c r="H46" s="35">
        <v>12329</v>
      </c>
      <c r="I46" s="32">
        <v>12416</v>
      </c>
      <c r="J46" s="20">
        <v>12417</v>
      </c>
      <c r="K46" s="38">
        <v>12417</v>
      </c>
      <c r="L46" s="24">
        <v>12713</v>
      </c>
      <c r="M46" s="38">
        <v>13642</v>
      </c>
      <c r="N46" s="306">
        <v>14795</v>
      </c>
      <c r="O46" s="38">
        <v>16222</v>
      </c>
      <c r="P46" s="312">
        <f t="shared" si="4"/>
        <v>11306</v>
      </c>
      <c r="Q46" s="129">
        <f t="shared" si="0"/>
        <v>1.0984737275733512</v>
      </c>
      <c r="R46" s="146">
        <f t="shared" si="1"/>
        <v>12419.343963944308</v>
      </c>
      <c r="S46" s="1" t="s">
        <v>90</v>
      </c>
      <c r="T46" s="139">
        <f t="shared" si="2"/>
        <v>12977.17333333334</v>
      </c>
      <c r="U46" s="426">
        <f t="shared" si="3"/>
        <v>557.8293693890319</v>
      </c>
    </row>
    <row r="47" spans="1:21" ht="14.25" customHeight="1">
      <c r="A47" s="144" t="s">
        <v>89</v>
      </c>
      <c r="B47" s="121" t="s">
        <v>88</v>
      </c>
      <c r="C47" s="32">
        <v>4057</v>
      </c>
      <c r="D47" s="20">
        <v>5570</v>
      </c>
      <c r="E47" s="32">
        <v>7032</v>
      </c>
      <c r="F47" s="20">
        <v>8528</v>
      </c>
      <c r="G47" s="32">
        <v>9566</v>
      </c>
      <c r="H47" s="35">
        <v>10207</v>
      </c>
      <c r="I47" s="32">
        <v>10272</v>
      </c>
      <c r="J47" s="20">
        <v>10272</v>
      </c>
      <c r="K47" s="38">
        <v>10272</v>
      </c>
      <c r="L47" s="24">
        <v>10529</v>
      </c>
      <c r="M47" s="38">
        <v>11325</v>
      </c>
      <c r="N47" s="306">
        <v>12360</v>
      </c>
      <c r="O47" s="38">
        <v>13654</v>
      </c>
      <c r="P47" s="312">
        <f t="shared" si="4"/>
        <v>9597</v>
      </c>
      <c r="Q47" s="129">
        <f t="shared" si="0"/>
        <v>1.0984737275733512</v>
      </c>
      <c r="R47" s="146">
        <f t="shared" si="1"/>
        <v>10542.05236352145</v>
      </c>
      <c r="S47" s="1" t="s">
        <v>88</v>
      </c>
      <c r="T47" s="139">
        <f t="shared" si="2"/>
        <v>12977.17333333334</v>
      </c>
      <c r="U47" s="426">
        <f t="shared" si="3"/>
        <v>2435.120969811889</v>
      </c>
    </row>
    <row r="48" spans="1:21" ht="14.25" customHeight="1">
      <c r="A48" s="144" t="s">
        <v>87</v>
      </c>
      <c r="B48" s="121" t="s">
        <v>86</v>
      </c>
      <c r="C48" s="32">
        <v>4889</v>
      </c>
      <c r="D48" s="20">
        <v>6551</v>
      </c>
      <c r="E48" s="32">
        <v>8232</v>
      </c>
      <c r="F48" s="20">
        <v>9821</v>
      </c>
      <c r="G48" s="32">
        <v>10838</v>
      </c>
      <c r="H48" s="35">
        <v>11599</v>
      </c>
      <c r="I48" s="32">
        <v>11677</v>
      </c>
      <c r="J48" s="20">
        <v>11677</v>
      </c>
      <c r="K48" s="38">
        <v>11677</v>
      </c>
      <c r="L48" s="24">
        <v>11945</v>
      </c>
      <c r="M48" s="38">
        <v>12831</v>
      </c>
      <c r="N48" s="306">
        <v>14022</v>
      </c>
      <c r="O48" s="38">
        <v>15487</v>
      </c>
      <c r="P48" s="312">
        <f t="shared" si="4"/>
        <v>10598</v>
      </c>
      <c r="Q48" s="129">
        <f t="shared" si="0"/>
        <v>1.0984737275733512</v>
      </c>
      <c r="R48" s="146">
        <f t="shared" si="1"/>
        <v>11641.624564822376</v>
      </c>
      <c r="S48" s="1" t="s">
        <v>86</v>
      </c>
      <c r="T48" s="139">
        <f t="shared" si="2"/>
        <v>12977.17333333334</v>
      </c>
      <c r="U48" s="426">
        <f t="shared" si="3"/>
        <v>1335.5487685109638</v>
      </c>
    </row>
    <row r="49" spans="1:21" ht="14.25" customHeight="1">
      <c r="A49" s="144" t="s">
        <v>85</v>
      </c>
      <c r="B49" s="121" t="s">
        <v>84</v>
      </c>
      <c r="C49" s="32">
        <v>4681</v>
      </c>
      <c r="D49" s="20">
        <v>6261</v>
      </c>
      <c r="E49" s="32">
        <v>7848</v>
      </c>
      <c r="F49" s="20">
        <v>9426</v>
      </c>
      <c r="G49" s="32">
        <v>10633</v>
      </c>
      <c r="H49" s="35">
        <v>11453</v>
      </c>
      <c r="I49" s="32">
        <v>11547</v>
      </c>
      <c r="J49" s="20">
        <v>11547</v>
      </c>
      <c r="K49" s="38">
        <v>11547</v>
      </c>
      <c r="L49" s="24">
        <v>11845</v>
      </c>
      <c r="M49" s="38">
        <v>12736</v>
      </c>
      <c r="N49" s="306">
        <v>13807</v>
      </c>
      <c r="O49" s="38">
        <v>15173</v>
      </c>
      <c r="P49" s="312">
        <f t="shared" si="4"/>
        <v>10492</v>
      </c>
      <c r="Q49" s="129">
        <f t="shared" si="0"/>
        <v>1.0984737275733512</v>
      </c>
      <c r="R49" s="146">
        <f t="shared" si="1"/>
        <v>11525.186349699601</v>
      </c>
      <c r="S49" s="1" t="s">
        <v>84</v>
      </c>
      <c r="T49" s="139">
        <f t="shared" si="2"/>
        <v>12977.17333333334</v>
      </c>
      <c r="U49" s="426">
        <f t="shared" si="3"/>
        <v>1451.9869836337384</v>
      </c>
    </row>
    <row r="50" spans="1:21" ht="14.25" customHeight="1">
      <c r="A50" s="144" t="s">
        <v>83</v>
      </c>
      <c r="B50" s="121" t="s">
        <v>82</v>
      </c>
      <c r="C50" s="32">
        <v>3044</v>
      </c>
      <c r="D50" s="20">
        <v>4168</v>
      </c>
      <c r="E50" s="32">
        <v>5262</v>
      </c>
      <c r="F50" s="20">
        <v>6327</v>
      </c>
      <c r="G50" s="32">
        <v>6997</v>
      </c>
      <c r="H50" s="35">
        <v>7421</v>
      </c>
      <c r="I50" s="32">
        <v>7448</v>
      </c>
      <c r="J50" s="20">
        <v>7448</v>
      </c>
      <c r="K50" s="38">
        <v>7448</v>
      </c>
      <c r="L50" s="24">
        <v>7543</v>
      </c>
      <c r="M50" s="38">
        <v>7991</v>
      </c>
      <c r="N50" s="306">
        <v>8584</v>
      </c>
      <c r="O50" s="38">
        <v>9436</v>
      </c>
      <c r="P50" s="312">
        <f t="shared" si="4"/>
        <v>6392</v>
      </c>
      <c r="Q50" s="129">
        <f t="shared" si="0"/>
        <v>1.0984737275733512</v>
      </c>
      <c r="R50" s="146">
        <f t="shared" si="1"/>
        <v>7021.444066648861</v>
      </c>
      <c r="S50" s="1" t="s">
        <v>82</v>
      </c>
      <c r="T50" s="139">
        <f t="shared" si="2"/>
        <v>12977.17333333334</v>
      </c>
      <c r="U50" s="426">
        <f t="shared" si="3"/>
        <v>5955.729266684479</v>
      </c>
    </row>
    <row r="51" spans="1:21" ht="14.25" customHeight="1">
      <c r="A51" s="144" t="s">
        <v>81</v>
      </c>
      <c r="B51" s="121" t="s">
        <v>80</v>
      </c>
      <c r="C51" s="32">
        <v>5279</v>
      </c>
      <c r="D51" s="20">
        <v>7063</v>
      </c>
      <c r="E51" s="32">
        <v>8890</v>
      </c>
      <c r="F51" s="20">
        <v>10825</v>
      </c>
      <c r="G51" s="32">
        <v>12257</v>
      </c>
      <c r="H51" s="35">
        <v>13251</v>
      </c>
      <c r="I51" s="32">
        <v>13364</v>
      </c>
      <c r="J51" s="20">
        <v>13365</v>
      </c>
      <c r="K51" s="38">
        <v>13365</v>
      </c>
      <c r="L51" s="24">
        <v>13675</v>
      </c>
      <c r="M51" s="38">
        <v>14622</v>
      </c>
      <c r="N51" s="306">
        <v>15827</v>
      </c>
      <c r="O51" s="38">
        <v>17337</v>
      </c>
      <c r="P51" s="312">
        <f t="shared" si="4"/>
        <v>12058</v>
      </c>
      <c r="Q51" s="129">
        <f t="shared" si="0"/>
        <v>1.0984737275733512</v>
      </c>
      <c r="R51" s="146">
        <f t="shared" si="1"/>
        <v>13245.396207079468</v>
      </c>
      <c r="S51" s="1" t="s">
        <v>80</v>
      </c>
      <c r="T51" s="139">
        <f t="shared" si="2"/>
        <v>12977.17333333334</v>
      </c>
      <c r="U51" s="426">
        <f t="shared" si="3"/>
        <v>-268.22287374612824</v>
      </c>
    </row>
    <row r="52" spans="1:21" ht="14.25" customHeight="1" thickBot="1">
      <c r="A52" s="147" t="s">
        <v>79</v>
      </c>
      <c r="B52" s="148" t="s">
        <v>78</v>
      </c>
      <c r="C52" s="149">
        <v>5473</v>
      </c>
      <c r="D52" s="31">
        <v>7304</v>
      </c>
      <c r="E52" s="149">
        <v>9098</v>
      </c>
      <c r="F52" s="31">
        <v>10884</v>
      </c>
      <c r="G52" s="149">
        <v>12179</v>
      </c>
      <c r="H52" s="36">
        <v>13096</v>
      </c>
      <c r="I52" s="149">
        <v>13197</v>
      </c>
      <c r="J52" s="31">
        <v>13197</v>
      </c>
      <c r="K52" s="150">
        <v>13197</v>
      </c>
      <c r="L52" s="151">
        <v>13509</v>
      </c>
      <c r="M52" s="150">
        <v>14510</v>
      </c>
      <c r="N52" s="306">
        <v>15777</v>
      </c>
      <c r="O52" s="150">
        <v>17389</v>
      </c>
      <c r="P52" s="312">
        <f t="shared" si="4"/>
        <v>11916</v>
      </c>
      <c r="Q52" s="152">
        <f t="shared" si="0"/>
        <v>1.0984737275733512</v>
      </c>
      <c r="R52" s="153">
        <f t="shared" si="1"/>
        <v>13089.412937764053</v>
      </c>
      <c r="S52" s="1" t="s">
        <v>78</v>
      </c>
      <c r="T52" s="139">
        <f t="shared" si="2"/>
        <v>12977.17333333334</v>
      </c>
      <c r="U52" s="426">
        <f t="shared" si="3"/>
        <v>-112.23960443071337</v>
      </c>
    </row>
    <row r="53" spans="1:19" ht="32.25" customHeight="1" thickBot="1">
      <c r="A53" s="164"/>
      <c r="B53" s="162"/>
      <c r="C53" s="542" t="s">
        <v>233</v>
      </c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165"/>
      <c r="P53" s="166"/>
      <c r="Q53" s="163"/>
      <c r="R53" s="167"/>
      <c r="S53" s="121"/>
    </row>
    <row r="54" spans="1:19" s="19" customFormat="1" ht="17.25" customHeight="1" thickBot="1">
      <c r="A54" s="161" t="s">
        <v>176</v>
      </c>
      <c r="B54" s="140" t="s">
        <v>175</v>
      </c>
      <c r="C54" s="157" t="s">
        <v>183</v>
      </c>
      <c r="D54" s="157" t="s">
        <v>184</v>
      </c>
      <c r="E54" s="158" t="s">
        <v>185</v>
      </c>
      <c r="F54" s="158" t="s">
        <v>186</v>
      </c>
      <c r="G54" s="159" t="s">
        <v>187</v>
      </c>
      <c r="H54" s="158" t="s">
        <v>188</v>
      </c>
      <c r="I54" s="158" t="s">
        <v>189</v>
      </c>
      <c r="J54" s="159" t="s">
        <v>228</v>
      </c>
      <c r="K54" s="158" t="s">
        <v>229</v>
      </c>
      <c r="L54" s="158" t="s">
        <v>230</v>
      </c>
      <c r="M54" s="158" t="s">
        <v>231</v>
      </c>
      <c r="N54" s="158" t="s">
        <v>232</v>
      </c>
      <c r="O54" s="158" t="s">
        <v>183</v>
      </c>
      <c r="P54" s="160" t="s">
        <v>227</v>
      </c>
      <c r="Q54" s="541" t="s">
        <v>181</v>
      </c>
      <c r="R54" s="410" t="s">
        <v>238</v>
      </c>
      <c r="S54" s="1"/>
    </row>
    <row r="55" spans="1:21" s="19" customFormat="1" ht="34.5" customHeight="1" thickBot="1">
      <c r="A55" s="142"/>
      <c r="B55" s="143"/>
      <c r="C55" s="156">
        <v>43831</v>
      </c>
      <c r="D55" s="136">
        <v>43862</v>
      </c>
      <c r="E55" s="136">
        <v>43891</v>
      </c>
      <c r="F55" s="136">
        <v>43922</v>
      </c>
      <c r="G55" s="136">
        <v>43952</v>
      </c>
      <c r="H55" s="136">
        <v>43983</v>
      </c>
      <c r="I55" s="136">
        <v>44013</v>
      </c>
      <c r="J55" s="136">
        <v>44044</v>
      </c>
      <c r="K55" s="136">
        <v>44075</v>
      </c>
      <c r="L55" s="136">
        <v>44105</v>
      </c>
      <c r="M55" s="136">
        <v>44136</v>
      </c>
      <c r="N55" s="136">
        <v>44166</v>
      </c>
      <c r="O55" s="136">
        <v>44197</v>
      </c>
      <c r="P55" s="137" t="str">
        <f>$P$4</f>
        <v>tom  december</v>
      </c>
      <c r="Q55" s="540"/>
      <c r="R55" s="409" t="str">
        <f>$R$4</f>
        <v>tom november</v>
      </c>
      <c r="S55" s="1"/>
      <c r="T55" s="343" t="s">
        <v>572</v>
      </c>
      <c r="U55" s="427" t="s">
        <v>573</v>
      </c>
    </row>
    <row r="56" spans="1:21" s="19" customFormat="1" ht="14.25" customHeight="1">
      <c r="A56" s="144" t="s">
        <v>77</v>
      </c>
      <c r="B56" s="121" t="s">
        <v>76</v>
      </c>
      <c r="C56" s="32">
        <v>4736</v>
      </c>
      <c r="D56" s="20">
        <v>6385</v>
      </c>
      <c r="E56" s="32">
        <v>7917</v>
      </c>
      <c r="F56" s="20">
        <v>9419</v>
      </c>
      <c r="G56" s="32">
        <v>10399</v>
      </c>
      <c r="H56" s="35">
        <v>11040</v>
      </c>
      <c r="I56" s="32">
        <v>11105</v>
      </c>
      <c r="J56" s="20">
        <v>11105</v>
      </c>
      <c r="K56" s="38">
        <v>11105</v>
      </c>
      <c r="L56" s="24">
        <v>11354</v>
      </c>
      <c r="M56" s="38">
        <v>12221</v>
      </c>
      <c r="N56" s="306">
        <v>13459</v>
      </c>
      <c r="O56" s="38">
        <v>15008</v>
      </c>
      <c r="P56" s="312">
        <f>O56-C56</f>
        <v>10272</v>
      </c>
      <c r="Q56" s="129">
        <f aca="true" t="shared" si="5" ref="Q56:Q97">$L$102</f>
        <v>1.0984737275733512</v>
      </c>
      <c r="R56" s="146">
        <f>P56*Q56</f>
        <v>11283.522129633464</v>
      </c>
      <c r="S56" s="1" t="s">
        <v>76</v>
      </c>
      <c r="T56" s="139">
        <f>$R$99/90</f>
        <v>12977.17333333334</v>
      </c>
      <c r="U56" s="426">
        <f>T56-R56</f>
        <v>1693.6512036998756</v>
      </c>
    </row>
    <row r="57" spans="1:21" ht="14.25" customHeight="1">
      <c r="A57" s="144" t="s">
        <v>75</v>
      </c>
      <c r="B57" s="121" t="s">
        <v>74</v>
      </c>
      <c r="C57" s="32">
        <v>5005</v>
      </c>
      <c r="D57" s="20">
        <v>6693</v>
      </c>
      <c r="E57" s="32">
        <v>8397</v>
      </c>
      <c r="F57" s="20">
        <v>10130</v>
      </c>
      <c r="G57" s="32">
        <v>11369</v>
      </c>
      <c r="H57" s="35">
        <v>12243</v>
      </c>
      <c r="I57" s="32">
        <v>12332</v>
      </c>
      <c r="J57" s="20">
        <v>12332</v>
      </c>
      <c r="K57" s="38">
        <v>12332</v>
      </c>
      <c r="L57" s="24">
        <v>12593</v>
      </c>
      <c r="M57" s="38">
        <v>13494</v>
      </c>
      <c r="N57" s="306">
        <v>14679</v>
      </c>
      <c r="O57" s="38">
        <v>16219</v>
      </c>
      <c r="P57" s="32">
        <f>O57-C57</f>
        <v>11214</v>
      </c>
      <c r="Q57" s="129">
        <f t="shared" si="5"/>
        <v>1.0984737275733512</v>
      </c>
      <c r="R57" s="146">
        <f t="shared" si="1"/>
        <v>12318.28438100756</v>
      </c>
      <c r="S57" s="1" t="s">
        <v>74</v>
      </c>
      <c r="T57" s="139">
        <f aca="true" t="shared" si="6" ref="T57:T97">$R$99/90</f>
        <v>12977.17333333334</v>
      </c>
      <c r="U57" s="426">
        <f aca="true" t="shared" si="7" ref="U57:U97">T57-R57</f>
        <v>658.8889523257803</v>
      </c>
    </row>
    <row r="58" spans="1:21" ht="14.25" customHeight="1">
      <c r="A58" s="144" t="s">
        <v>73</v>
      </c>
      <c r="B58" s="121" t="s">
        <v>72</v>
      </c>
      <c r="C58" s="32">
        <v>4346</v>
      </c>
      <c r="D58" s="20">
        <v>6040</v>
      </c>
      <c r="E58" s="32">
        <v>7659</v>
      </c>
      <c r="F58" s="20">
        <v>9258</v>
      </c>
      <c r="G58" s="32">
        <v>10370</v>
      </c>
      <c r="H58" s="35">
        <v>11087</v>
      </c>
      <c r="I58" s="32">
        <v>11142</v>
      </c>
      <c r="J58" s="20">
        <v>11142</v>
      </c>
      <c r="K58" s="38">
        <v>11142</v>
      </c>
      <c r="L58" s="24">
        <v>11399</v>
      </c>
      <c r="M58" s="38">
        <v>12384</v>
      </c>
      <c r="N58" s="306">
        <v>13674</v>
      </c>
      <c r="O58" s="38">
        <v>15375</v>
      </c>
      <c r="P58" s="312">
        <f aca="true" t="shared" si="8" ref="P58:P97">O58-C58</f>
        <v>11029</v>
      </c>
      <c r="Q58" s="129">
        <f t="shared" si="5"/>
        <v>1.0984737275733512</v>
      </c>
      <c r="R58" s="146">
        <f t="shared" si="1"/>
        <v>12115.06674140649</v>
      </c>
      <c r="S58" s="1" t="s">
        <v>72</v>
      </c>
      <c r="T58" s="139">
        <f t="shared" si="6"/>
        <v>12977.17333333334</v>
      </c>
      <c r="U58" s="426">
        <f t="shared" si="7"/>
        <v>862.1065919268494</v>
      </c>
    </row>
    <row r="59" spans="1:21" ht="14.25" customHeight="1">
      <c r="A59" s="144" t="s">
        <v>234</v>
      </c>
      <c r="B59" s="121" t="s">
        <v>71</v>
      </c>
      <c r="C59" s="32">
        <v>4340</v>
      </c>
      <c r="D59" s="20">
        <v>5522</v>
      </c>
      <c r="E59" s="32">
        <v>6689</v>
      </c>
      <c r="F59" s="20">
        <v>7859</v>
      </c>
      <c r="G59" s="32">
        <v>8828</v>
      </c>
      <c r="H59" s="35">
        <v>9497</v>
      </c>
      <c r="I59" s="32">
        <v>9589</v>
      </c>
      <c r="J59" s="20">
        <v>9589</v>
      </c>
      <c r="K59" s="38">
        <v>9589</v>
      </c>
      <c r="L59" s="24">
        <v>9911</v>
      </c>
      <c r="M59" s="38">
        <v>10812</v>
      </c>
      <c r="N59" s="306">
        <v>11809</v>
      </c>
      <c r="O59" s="38">
        <v>13120</v>
      </c>
      <c r="P59" s="312">
        <f t="shared" si="8"/>
        <v>8780</v>
      </c>
      <c r="Q59" s="129">
        <f t="shared" si="5"/>
        <v>1.0984737275733512</v>
      </c>
      <c r="R59" s="146">
        <f t="shared" si="1"/>
        <v>9644.599328094024</v>
      </c>
      <c r="S59" s="1" t="s">
        <v>71</v>
      </c>
      <c r="T59" s="139">
        <f t="shared" si="6"/>
        <v>12977.17333333334</v>
      </c>
      <c r="U59" s="426">
        <f t="shared" si="7"/>
        <v>3332.5740052393157</v>
      </c>
    </row>
    <row r="60" spans="1:21" ht="14.25" customHeight="1">
      <c r="A60" s="144" t="s">
        <v>70</v>
      </c>
      <c r="B60" s="121" t="s">
        <v>69</v>
      </c>
      <c r="C60" s="32">
        <v>5118</v>
      </c>
      <c r="D60" s="20">
        <v>6873</v>
      </c>
      <c r="E60" s="32">
        <v>8662</v>
      </c>
      <c r="F60" s="20">
        <v>10514</v>
      </c>
      <c r="G60" s="32">
        <v>11911</v>
      </c>
      <c r="H60" s="35">
        <v>12842</v>
      </c>
      <c r="I60" s="32">
        <v>12842</v>
      </c>
      <c r="J60" s="20">
        <v>12842</v>
      </c>
      <c r="K60" s="38">
        <v>12842</v>
      </c>
      <c r="L60" s="24">
        <v>13037</v>
      </c>
      <c r="M60" s="38">
        <v>13852</v>
      </c>
      <c r="N60" s="306">
        <v>14927</v>
      </c>
      <c r="O60" s="38">
        <v>16336</v>
      </c>
      <c r="P60" s="312">
        <f t="shared" si="8"/>
        <v>11218</v>
      </c>
      <c r="Q60" s="129">
        <f t="shared" si="5"/>
        <v>1.0984737275733512</v>
      </c>
      <c r="R60" s="146">
        <f t="shared" si="1"/>
        <v>12322.678275917853</v>
      </c>
      <c r="S60" s="1" t="s">
        <v>69</v>
      </c>
      <c r="T60" s="139">
        <f t="shared" si="6"/>
        <v>12977.17333333334</v>
      </c>
      <c r="U60" s="426">
        <f t="shared" si="7"/>
        <v>654.4950574154864</v>
      </c>
    </row>
    <row r="61" spans="1:21" ht="14.25" customHeight="1">
      <c r="A61" s="144" t="s">
        <v>68</v>
      </c>
      <c r="B61" s="121" t="s">
        <v>67</v>
      </c>
      <c r="C61" s="32">
        <v>5326</v>
      </c>
      <c r="D61" s="20">
        <v>7212</v>
      </c>
      <c r="E61" s="32">
        <v>9143</v>
      </c>
      <c r="F61" s="20">
        <v>11095</v>
      </c>
      <c r="G61" s="32">
        <v>12490</v>
      </c>
      <c r="H61" s="35">
        <v>13452</v>
      </c>
      <c r="I61" s="32">
        <v>13577</v>
      </c>
      <c r="J61" s="20">
        <v>13578</v>
      </c>
      <c r="K61" s="38">
        <v>13578</v>
      </c>
      <c r="L61" s="24">
        <v>13890</v>
      </c>
      <c r="M61" s="38">
        <v>14935</v>
      </c>
      <c r="N61" s="306">
        <v>16230</v>
      </c>
      <c r="O61" s="38">
        <v>17875</v>
      </c>
      <c r="P61" s="312">
        <f t="shared" si="8"/>
        <v>12549</v>
      </c>
      <c r="Q61" s="129">
        <f t="shared" si="5"/>
        <v>1.0984737275733512</v>
      </c>
      <c r="R61" s="146">
        <f t="shared" si="1"/>
        <v>13784.746807317984</v>
      </c>
      <c r="S61" s="1" t="s">
        <v>67</v>
      </c>
      <c r="T61" s="139">
        <f t="shared" si="6"/>
        <v>12977.17333333334</v>
      </c>
      <c r="U61" s="426">
        <f t="shared" si="7"/>
        <v>-807.5734739846448</v>
      </c>
    </row>
    <row r="62" spans="1:21" ht="14.25" customHeight="1">
      <c r="A62" s="144" t="s">
        <v>66</v>
      </c>
      <c r="B62" s="121" t="s">
        <v>65</v>
      </c>
      <c r="C62" s="32">
        <v>5116</v>
      </c>
      <c r="D62" s="20">
        <v>6852</v>
      </c>
      <c r="E62" s="32">
        <v>8591</v>
      </c>
      <c r="F62" s="20">
        <v>10388</v>
      </c>
      <c r="G62" s="32">
        <v>11645</v>
      </c>
      <c r="H62" s="35">
        <v>12542</v>
      </c>
      <c r="I62" s="32">
        <v>12638</v>
      </c>
      <c r="J62" s="20">
        <v>12638</v>
      </c>
      <c r="K62" s="38">
        <v>12638</v>
      </c>
      <c r="L62" s="24">
        <v>12928</v>
      </c>
      <c r="M62" s="38">
        <v>14008</v>
      </c>
      <c r="N62" s="306">
        <v>15376</v>
      </c>
      <c r="O62" s="38">
        <v>17160</v>
      </c>
      <c r="P62" s="312">
        <f t="shared" si="8"/>
        <v>12044</v>
      </c>
      <c r="Q62" s="129">
        <f t="shared" si="5"/>
        <v>1.0984737275733512</v>
      </c>
      <c r="R62" s="146">
        <f t="shared" si="1"/>
        <v>13230.017574893442</v>
      </c>
      <c r="S62" s="1" t="s">
        <v>65</v>
      </c>
      <c r="T62" s="139">
        <f t="shared" si="6"/>
        <v>12977.17333333334</v>
      </c>
      <c r="U62" s="426">
        <f t="shared" si="7"/>
        <v>-252.8442415601021</v>
      </c>
    </row>
    <row r="63" spans="1:21" ht="14.25" customHeight="1">
      <c r="A63" s="144" t="s">
        <v>64</v>
      </c>
      <c r="B63" s="121" t="s">
        <v>63</v>
      </c>
      <c r="C63" s="32">
        <v>4952</v>
      </c>
      <c r="D63" s="20">
        <v>6659</v>
      </c>
      <c r="E63" s="32">
        <v>8400</v>
      </c>
      <c r="F63" s="20">
        <v>10094</v>
      </c>
      <c r="G63" s="32">
        <v>11231</v>
      </c>
      <c r="H63" s="35">
        <v>12079</v>
      </c>
      <c r="I63" s="32">
        <v>12172</v>
      </c>
      <c r="J63" s="20">
        <v>12172</v>
      </c>
      <c r="K63" s="38">
        <v>12172</v>
      </c>
      <c r="L63" s="24">
        <v>12460</v>
      </c>
      <c r="M63" s="38">
        <v>13434</v>
      </c>
      <c r="N63" s="306">
        <v>14671</v>
      </c>
      <c r="O63" s="38">
        <v>16255</v>
      </c>
      <c r="P63" s="312">
        <f t="shared" si="8"/>
        <v>11303</v>
      </c>
      <c r="Q63" s="129">
        <f t="shared" si="5"/>
        <v>1.0984737275733512</v>
      </c>
      <c r="R63" s="146">
        <f t="shared" si="1"/>
        <v>12416.048542761588</v>
      </c>
      <c r="S63" s="1" t="s">
        <v>63</v>
      </c>
      <c r="T63" s="139">
        <f t="shared" si="6"/>
        <v>12977.17333333334</v>
      </c>
      <c r="U63" s="426">
        <f t="shared" si="7"/>
        <v>561.1247905717519</v>
      </c>
    </row>
    <row r="64" spans="1:21" ht="14.25" customHeight="1">
      <c r="A64" s="144" t="s">
        <v>62</v>
      </c>
      <c r="B64" s="121" t="s">
        <v>61</v>
      </c>
      <c r="C64" s="32">
        <v>5677</v>
      </c>
      <c r="D64" s="20">
        <v>7533</v>
      </c>
      <c r="E64" s="32">
        <v>9361</v>
      </c>
      <c r="F64" s="20">
        <v>11309</v>
      </c>
      <c r="G64" s="32">
        <v>12762</v>
      </c>
      <c r="H64" s="35">
        <v>13768</v>
      </c>
      <c r="I64" s="32">
        <v>13881</v>
      </c>
      <c r="J64" s="20">
        <v>13881</v>
      </c>
      <c r="K64" s="38">
        <v>13881</v>
      </c>
      <c r="L64" s="24">
        <v>14209</v>
      </c>
      <c r="M64" s="38">
        <v>15359</v>
      </c>
      <c r="N64" s="306">
        <v>16763</v>
      </c>
      <c r="O64" s="38">
        <v>18599</v>
      </c>
      <c r="P64" s="312">
        <f t="shared" si="8"/>
        <v>12922</v>
      </c>
      <c r="Q64" s="129">
        <f t="shared" si="5"/>
        <v>1.0984737275733512</v>
      </c>
      <c r="R64" s="146">
        <f t="shared" si="1"/>
        <v>14194.477507702844</v>
      </c>
      <c r="S64" s="1" t="s">
        <v>61</v>
      </c>
      <c r="T64" s="139">
        <f t="shared" si="6"/>
        <v>12977.17333333334</v>
      </c>
      <c r="U64" s="426">
        <f t="shared" si="7"/>
        <v>-1217.3041743695048</v>
      </c>
    </row>
    <row r="65" spans="1:21" ht="14.25" customHeight="1">
      <c r="A65" s="144" t="s">
        <v>60</v>
      </c>
      <c r="B65" s="121" t="s">
        <v>59</v>
      </c>
      <c r="C65" s="32">
        <v>4019</v>
      </c>
      <c r="D65" s="20">
        <v>5518</v>
      </c>
      <c r="E65" s="32">
        <v>7107</v>
      </c>
      <c r="F65" s="20">
        <v>8533</v>
      </c>
      <c r="G65" s="32">
        <v>9556</v>
      </c>
      <c r="H65" s="35">
        <v>10253</v>
      </c>
      <c r="I65" s="32">
        <v>10345</v>
      </c>
      <c r="J65" s="20">
        <v>10346</v>
      </c>
      <c r="K65" s="38">
        <v>10346</v>
      </c>
      <c r="L65" s="24">
        <v>10600</v>
      </c>
      <c r="M65" s="38">
        <v>11462</v>
      </c>
      <c r="N65" s="306">
        <v>12508</v>
      </c>
      <c r="O65" s="38">
        <v>13881</v>
      </c>
      <c r="P65" s="312">
        <f t="shared" si="8"/>
        <v>9862</v>
      </c>
      <c r="Q65" s="129">
        <f t="shared" si="5"/>
        <v>1.0984737275733512</v>
      </c>
      <c r="R65" s="146">
        <f t="shared" si="1"/>
        <v>10833.14790132839</v>
      </c>
      <c r="S65" s="1" t="s">
        <v>59</v>
      </c>
      <c r="T65" s="139">
        <f t="shared" si="6"/>
        <v>12977.17333333334</v>
      </c>
      <c r="U65" s="426">
        <f t="shared" si="7"/>
        <v>2144.02543200495</v>
      </c>
    </row>
    <row r="66" spans="1:21" ht="14.25" customHeight="1">
      <c r="A66" s="144" t="s">
        <v>58</v>
      </c>
      <c r="B66" s="121" t="s">
        <v>57</v>
      </c>
      <c r="C66" s="32">
        <v>6012</v>
      </c>
      <c r="D66" s="20">
        <v>8290</v>
      </c>
      <c r="E66" s="32">
        <v>10597</v>
      </c>
      <c r="F66" s="20">
        <v>12955</v>
      </c>
      <c r="G66" s="32">
        <v>14295</v>
      </c>
      <c r="H66" s="35">
        <v>15205</v>
      </c>
      <c r="I66" s="32">
        <v>15309</v>
      </c>
      <c r="J66" s="20">
        <v>15309</v>
      </c>
      <c r="K66" s="38">
        <v>15309</v>
      </c>
      <c r="L66" s="24">
        <v>15693</v>
      </c>
      <c r="M66" s="38">
        <v>17025</v>
      </c>
      <c r="N66" s="306">
        <v>18738</v>
      </c>
      <c r="O66" s="38">
        <v>20800</v>
      </c>
      <c r="P66" s="312">
        <f t="shared" si="8"/>
        <v>14788</v>
      </c>
      <c r="Q66" s="129">
        <f t="shared" si="5"/>
        <v>1.0984737275733512</v>
      </c>
      <c r="R66" s="146">
        <f t="shared" si="1"/>
        <v>16244.229483354717</v>
      </c>
      <c r="S66" s="1" t="s">
        <v>57</v>
      </c>
      <c r="T66" s="139">
        <f t="shared" si="6"/>
        <v>12977.17333333334</v>
      </c>
      <c r="U66" s="426">
        <f t="shared" si="7"/>
        <v>-3267.056150021377</v>
      </c>
    </row>
    <row r="67" spans="1:21" ht="14.25" customHeight="1">
      <c r="A67" s="144" t="s">
        <v>56</v>
      </c>
      <c r="B67" s="121" t="s">
        <v>55</v>
      </c>
      <c r="C67" s="32">
        <v>5278</v>
      </c>
      <c r="D67" s="20">
        <v>6965</v>
      </c>
      <c r="E67" s="32">
        <v>8624</v>
      </c>
      <c r="F67" s="20">
        <v>10364</v>
      </c>
      <c r="G67" s="32">
        <v>11671</v>
      </c>
      <c r="H67" s="35">
        <v>12580</v>
      </c>
      <c r="I67" s="32">
        <v>12683</v>
      </c>
      <c r="J67" s="20">
        <v>12684</v>
      </c>
      <c r="K67" s="38">
        <v>12684</v>
      </c>
      <c r="L67" s="24">
        <v>13005</v>
      </c>
      <c r="M67" s="38">
        <v>14204</v>
      </c>
      <c r="N67" s="306">
        <v>15725</v>
      </c>
      <c r="O67" s="38">
        <v>17554</v>
      </c>
      <c r="P67" s="312">
        <f t="shared" si="8"/>
        <v>12276</v>
      </c>
      <c r="Q67" s="129">
        <f t="shared" si="5"/>
        <v>1.0984737275733512</v>
      </c>
      <c r="R67" s="146">
        <f t="shared" si="1"/>
        <v>13484.863479690459</v>
      </c>
      <c r="S67" s="1" t="s">
        <v>55</v>
      </c>
      <c r="T67" s="139">
        <f t="shared" si="6"/>
        <v>12977.17333333334</v>
      </c>
      <c r="U67" s="426">
        <f t="shared" si="7"/>
        <v>-507.6901463571194</v>
      </c>
    </row>
    <row r="68" spans="1:21" ht="14.25" customHeight="1">
      <c r="A68" s="144" t="s">
        <v>54</v>
      </c>
      <c r="B68" s="121" t="s">
        <v>53</v>
      </c>
      <c r="C68" s="32">
        <v>6095</v>
      </c>
      <c r="D68" s="20">
        <v>8150</v>
      </c>
      <c r="E68" s="32">
        <v>10230</v>
      </c>
      <c r="F68" s="20">
        <v>12354</v>
      </c>
      <c r="G68" s="32">
        <v>13861</v>
      </c>
      <c r="H68" s="35">
        <v>14903</v>
      </c>
      <c r="I68" s="32">
        <v>15020</v>
      </c>
      <c r="J68" s="20">
        <v>15020</v>
      </c>
      <c r="K68" s="38">
        <v>15020</v>
      </c>
      <c r="L68" s="24">
        <v>15393</v>
      </c>
      <c r="M68" s="38">
        <v>16641</v>
      </c>
      <c r="N68" s="306">
        <v>18196</v>
      </c>
      <c r="O68" s="38">
        <v>20186</v>
      </c>
      <c r="P68" s="312">
        <f t="shared" si="8"/>
        <v>14091</v>
      </c>
      <c r="Q68" s="129">
        <f t="shared" si="5"/>
        <v>1.0984737275733512</v>
      </c>
      <c r="R68" s="146">
        <f t="shared" si="1"/>
        <v>15478.59329523609</v>
      </c>
      <c r="S68" s="1" t="s">
        <v>53</v>
      </c>
      <c r="T68" s="139">
        <f t="shared" si="6"/>
        <v>12977.17333333334</v>
      </c>
      <c r="U68" s="426">
        <f t="shared" si="7"/>
        <v>-2501.4199619027513</v>
      </c>
    </row>
    <row r="69" spans="1:21" ht="14.25" customHeight="1">
      <c r="A69" s="144" t="s">
        <v>52</v>
      </c>
      <c r="B69" s="121" t="s">
        <v>51</v>
      </c>
      <c r="C69" s="32">
        <v>4081</v>
      </c>
      <c r="D69" s="20">
        <v>5444</v>
      </c>
      <c r="E69" s="32">
        <v>6802</v>
      </c>
      <c r="F69" s="20">
        <v>8192</v>
      </c>
      <c r="G69" s="32">
        <v>9174</v>
      </c>
      <c r="H69" s="35">
        <v>9839</v>
      </c>
      <c r="I69" s="32">
        <v>9922</v>
      </c>
      <c r="J69" s="20">
        <v>9923</v>
      </c>
      <c r="K69" s="38">
        <v>9923</v>
      </c>
      <c r="L69" s="24">
        <v>10154</v>
      </c>
      <c r="M69" s="38">
        <v>10902</v>
      </c>
      <c r="N69" s="306">
        <v>11830</v>
      </c>
      <c r="O69" s="38">
        <v>13014</v>
      </c>
      <c r="P69" s="312">
        <f t="shared" si="8"/>
        <v>8933</v>
      </c>
      <c r="Q69" s="129">
        <f t="shared" si="5"/>
        <v>1.0984737275733512</v>
      </c>
      <c r="R69" s="146">
        <f t="shared" si="1"/>
        <v>9812.665808412747</v>
      </c>
      <c r="S69" s="1" t="s">
        <v>51</v>
      </c>
      <c r="T69" s="139">
        <f t="shared" si="6"/>
        <v>12977.17333333334</v>
      </c>
      <c r="U69" s="426">
        <f t="shared" si="7"/>
        <v>3164.507524920593</v>
      </c>
    </row>
    <row r="70" spans="1:21" ht="14.25" customHeight="1">
      <c r="A70" s="144" t="s">
        <v>50</v>
      </c>
      <c r="B70" s="121" t="s">
        <v>49</v>
      </c>
      <c r="C70" s="32">
        <v>2322</v>
      </c>
      <c r="D70" s="20">
        <v>3337</v>
      </c>
      <c r="E70" s="32">
        <v>4207</v>
      </c>
      <c r="F70" s="20">
        <v>5017</v>
      </c>
      <c r="G70" s="32">
        <v>5521</v>
      </c>
      <c r="H70" s="35">
        <v>5843</v>
      </c>
      <c r="I70" s="32">
        <v>5880</v>
      </c>
      <c r="J70" s="20">
        <v>5880</v>
      </c>
      <c r="K70" s="38">
        <v>5880</v>
      </c>
      <c r="L70" s="24">
        <v>6027</v>
      </c>
      <c r="M70" s="38">
        <v>6541</v>
      </c>
      <c r="N70" s="306">
        <v>7191</v>
      </c>
      <c r="O70" s="38">
        <v>8087</v>
      </c>
      <c r="P70" s="312">
        <f t="shared" si="8"/>
        <v>5765</v>
      </c>
      <c r="Q70" s="129">
        <f t="shared" si="5"/>
        <v>1.0984737275733512</v>
      </c>
      <c r="R70" s="146">
        <f t="shared" si="1"/>
        <v>6332.701039460369</v>
      </c>
      <c r="S70" s="1" t="s">
        <v>49</v>
      </c>
      <c r="T70" s="139">
        <f t="shared" si="6"/>
        <v>12977.17333333334</v>
      </c>
      <c r="U70" s="426">
        <f t="shared" si="7"/>
        <v>6644.47229387297</v>
      </c>
    </row>
    <row r="71" spans="1:21" ht="14.25" customHeight="1">
      <c r="A71" s="144" t="s">
        <v>48</v>
      </c>
      <c r="B71" s="121" t="s">
        <v>47</v>
      </c>
      <c r="C71" s="32">
        <v>4785</v>
      </c>
      <c r="D71" s="20">
        <v>6372</v>
      </c>
      <c r="E71" s="32">
        <v>7970</v>
      </c>
      <c r="F71" s="20">
        <v>9623</v>
      </c>
      <c r="G71" s="32">
        <v>10807</v>
      </c>
      <c r="H71" s="35">
        <v>11639</v>
      </c>
      <c r="I71" s="32">
        <v>11729</v>
      </c>
      <c r="J71" s="20">
        <v>11729</v>
      </c>
      <c r="K71" s="38">
        <v>11729</v>
      </c>
      <c r="L71" s="24">
        <v>11988</v>
      </c>
      <c r="M71" s="38">
        <v>12858</v>
      </c>
      <c r="N71" s="306">
        <v>13959</v>
      </c>
      <c r="O71" s="38">
        <v>15339</v>
      </c>
      <c r="P71" s="312">
        <f t="shared" si="8"/>
        <v>10554</v>
      </c>
      <c r="Q71" s="129">
        <f t="shared" si="5"/>
        <v>1.0984737275733512</v>
      </c>
      <c r="R71" s="146">
        <f t="shared" si="1"/>
        <v>11593.291720809148</v>
      </c>
      <c r="S71" s="1" t="s">
        <v>47</v>
      </c>
      <c r="T71" s="139">
        <f t="shared" si="6"/>
        <v>12977.17333333334</v>
      </c>
      <c r="U71" s="426">
        <f t="shared" si="7"/>
        <v>1383.881612524192</v>
      </c>
    </row>
    <row r="72" spans="1:21" ht="14.25" customHeight="1">
      <c r="A72" s="168" t="s">
        <v>46</v>
      </c>
      <c r="B72" s="169" t="s">
        <v>45</v>
      </c>
      <c r="C72" s="33">
        <v>5297</v>
      </c>
      <c r="D72" s="170">
        <v>7127</v>
      </c>
      <c r="E72" s="33">
        <v>8930</v>
      </c>
      <c r="F72" s="170">
        <v>10812</v>
      </c>
      <c r="G72" s="33">
        <v>12189</v>
      </c>
      <c r="H72" s="171">
        <v>13130</v>
      </c>
      <c r="I72" s="33">
        <v>13234</v>
      </c>
      <c r="J72" s="170">
        <v>13236</v>
      </c>
      <c r="K72" s="39">
        <v>13236</v>
      </c>
      <c r="L72" s="172">
        <v>13550</v>
      </c>
      <c r="M72" s="39">
        <v>14546</v>
      </c>
      <c r="N72" s="315">
        <v>15801</v>
      </c>
      <c r="O72" s="39">
        <v>17375</v>
      </c>
      <c r="P72" s="313">
        <f t="shared" si="8"/>
        <v>12078</v>
      </c>
      <c r="Q72" s="173">
        <f t="shared" si="5"/>
        <v>1.0984737275733512</v>
      </c>
      <c r="R72" s="174">
        <f t="shared" si="1"/>
        <v>13267.365681630936</v>
      </c>
      <c r="S72" s="1" t="s">
        <v>45</v>
      </c>
      <c r="T72" s="139">
        <f t="shared" si="6"/>
        <v>12977.17333333334</v>
      </c>
      <c r="U72" s="426">
        <f t="shared" si="7"/>
        <v>-290.19234829759625</v>
      </c>
    </row>
    <row r="73" spans="1:21" ht="14.25" customHeight="1">
      <c r="A73" s="144" t="s">
        <v>44</v>
      </c>
      <c r="B73" s="121" t="s">
        <v>43</v>
      </c>
      <c r="C73" s="32">
        <v>4667</v>
      </c>
      <c r="D73" s="20">
        <v>6490</v>
      </c>
      <c r="E73" s="32">
        <v>8226</v>
      </c>
      <c r="F73" s="20">
        <v>10039</v>
      </c>
      <c r="G73" s="32">
        <v>11173</v>
      </c>
      <c r="H73" s="35">
        <v>11994</v>
      </c>
      <c r="I73" s="32">
        <v>12093</v>
      </c>
      <c r="J73" s="20">
        <v>12094</v>
      </c>
      <c r="K73" s="38">
        <v>12094</v>
      </c>
      <c r="L73" s="24">
        <v>12391</v>
      </c>
      <c r="M73" s="38">
        <v>13603</v>
      </c>
      <c r="N73" s="306">
        <v>15023</v>
      </c>
      <c r="O73" s="38">
        <v>16787</v>
      </c>
      <c r="P73" s="312">
        <f t="shared" si="8"/>
        <v>12120</v>
      </c>
      <c r="Q73" s="129">
        <f t="shared" si="5"/>
        <v>1.0984737275733512</v>
      </c>
      <c r="R73" s="146">
        <f aca="true" t="shared" si="9" ref="R73:R97">P73*Q73</f>
        <v>13313.501578189016</v>
      </c>
      <c r="S73" s="1" t="s">
        <v>43</v>
      </c>
      <c r="T73" s="139">
        <f t="shared" si="6"/>
        <v>12977.17333333334</v>
      </c>
      <c r="U73" s="426">
        <f t="shared" si="7"/>
        <v>-336.32824485567653</v>
      </c>
    </row>
    <row r="74" spans="1:21" ht="14.25" customHeight="1">
      <c r="A74" s="144" t="s">
        <v>237</v>
      </c>
      <c r="B74" s="121" t="s">
        <v>41</v>
      </c>
      <c r="C74" s="32">
        <v>5490</v>
      </c>
      <c r="D74" s="20">
        <v>7345</v>
      </c>
      <c r="E74" s="32">
        <v>9225</v>
      </c>
      <c r="F74" s="20">
        <v>11147</v>
      </c>
      <c r="G74" s="32">
        <v>12548</v>
      </c>
      <c r="H74" s="35">
        <v>13548</v>
      </c>
      <c r="I74" s="32">
        <v>13667</v>
      </c>
      <c r="J74" s="20">
        <v>13667</v>
      </c>
      <c r="K74" s="38">
        <v>13667</v>
      </c>
      <c r="L74" s="24">
        <v>13961</v>
      </c>
      <c r="M74" s="38">
        <v>15116</v>
      </c>
      <c r="N74" s="306">
        <v>16506</v>
      </c>
      <c r="O74" s="38">
        <v>18286</v>
      </c>
      <c r="P74" s="312">
        <f t="shared" si="8"/>
        <v>12796</v>
      </c>
      <c r="Q74" s="129">
        <f t="shared" si="5"/>
        <v>1.0984737275733512</v>
      </c>
      <c r="R74" s="146">
        <f t="shared" si="9"/>
        <v>14056.069818028602</v>
      </c>
      <c r="S74" s="1" t="s">
        <v>41</v>
      </c>
      <c r="T74" s="139">
        <f t="shared" si="6"/>
        <v>12977.17333333334</v>
      </c>
      <c r="U74" s="426">
        <f t="shared" si="7"/>
        <v>-1078.8964846952622</v>
      </c>
    </row>
    <row r="75" spans="1:21" ht="14.25" customHeight="1">
      <c r="A75" s="144" t="s">
        <v>40</v>
      </c>
      <c r="B75" s="121" t="s">
        <v>39</v>
      </c>
      <c r="C75" s="32">
        <v>5745</v>
      </c>
      <c r="D75" s="20">
        <v>7650</v>
      </c>
      <c r="E75" s="32">
        <v>9522</v>
      </c>
      <c r="F75" s="20">
        <v>11439</v>
      </c>
      <c r="G75" s="32">
        <v>12837</v>
      </c>
      <c r="H75" s="35">
        <v>13808</v>
      </c>
      <c r="I75" s="32">
        <v>13915</v>
      </c>
      <c r="J75" s="20">
        <v>13916</v>
      </c>
      <c r="K75" s="38">
        <v>13916</v>
      </c>
      <c r="L75" s="24">
        <v>14178</v>
      </c>
      <c r="M75" s="38">
        <v>15263</v>
      </c>
      <c r="N75" s="306">
        <v>16623</v>
      </c>
      <c r="O75" s="38">
        <v>18379</v>
      </c>
      <c r="P75" s="312">
        <f t="shared" si="8"/>
        <v>12634</v>
      </c>
      <c r="Q75" s="129">
        <f t="shared" si="5"/>
        <v>1.0984737275733512</v>
      </c>
      <c r="R75" s="146">
        <f t="shared" si="9"/>
        <v>13878.117074161719</v>
      </c>
      <c r="S75" s="1" t="s">
        <v>39</v>
      </c>
      <c r="T75" s="139">
        <f t="shared" si="6"/>
        <v>12977.17333333334</v>
      </c>
      <c r="U75" s="426">
        <f t="shared" si="7"/>
        <v>-900.9437408283793</v>
      </c>
    </row>
    <row r="76" spans="1:21" ht="14.25" customHeight="1">
      <c r="A76" s="144" t="s">
        <v>38</v>
      </c>
      <c r="B76" s="121" t="s">
        <v>37</v>
      </c>
      <c r="C76" s="32">
        <v>4154</v>
      </c>
      <c r="D76" s="20">
        <v>5718</v>
      </c>
      <c r="E76" s="32">
        <v>7206</v>
      </c>
      <c r="F76" s="20">
        <v>8732</v>
      </c>
      <c r="G76" s="32">
        <v>9891</v>
      </c>
      <c r="H76" s="35">
        <v>10673</v>
      </c>
      <c r="I76" s="32">
        <v>10751</v>
      </c>
      <c r="J76" s="20">
        <v>10752</v>
      </c>
      <c r="K76" s="38">
        <v>10752</v>
      </c>
      <c r="L76" s="24">
        <v>10950</v>
      </c>
      <c r="M76" s="38">
        <v>11642</v>
      </c>
      <c r="N76" s="306">
        <v>12588</v>
      </c>
      <c r="O76" s="38">
        <v>14029</v>
      </c>
      <c r="P76" s="312">
        <f t="shared" si="8"/>
        <v>9875</v>
      </c>
      <c r="Q76" s="129">
        <f t="shared" si="5"/>
        <v>1.0984737275733512</v>
      </c>
      <c r="R76" s="146">
        <f t="shared" si="9"/>
        <v>10847.428059786842</v>
      </c>
      <c r="S76" s="1" t="s">
        <v>37</v>
      </c>
      <c r="T76" s="139">
        <f t="shared" si="6"/>
        <v>12977.17333333334</v>
      </c>
      <c r="U76" s="426">
        <f t="shared" si="7"/>
        <v>2129.7452735464976</v>
      </c>
    </row>
    <row r="77" spans="1:21" ht="14.25" customHeight="1">
      <c r="A77" s="144" t="s">
        <v>36</v>
      </c>
      <c r="B77" s="121" t="s">
        <v>35</v>
      </c>
      <c r="C77" s="32">
        <v>5066</v>
      </c>
      <c r="D77" s="20">
        <v>6761</v>
      </c>
      <c r="E77" s="32">
        <v>8404</v>
      </c>
      <c r="F77" s="20">
        <v>10079</v>
      </c>
      <c r="G77" s="32">
        <v>11350</v>
      </c>
      <c r="H77" s="35">
        <v>12202</v>
      </c>
      <c r="I77" s="32">
        <v>12314</v>
      </c>
      <c r="J77" s="20">
        <v>12315</v>
      </c>
      <c r="K77" s="38">
        <v>12315</v>
      </c>
      <c r="L77" s="24">
        <v>12570</v>
      </c>
      <c r="M77" s="38">
        <v>13593</v>
      </c>
      <c r="N77" s="306">
        <v>14855</v>
      </c>
      <c r="O77" s="38">
        <v>16418</v>
      </c>
      <c r="P77" s="312">
        <f t="shared" si="8"/>
        <v>11352</v>
      </c>
      <c r="Q77" s="129">
        <f t="shared" si="5"/>
        <v>1.0984737275733512</v>
      </c>
      <c r="R77" s="146">
        <f t="shared" si="9"/>
        <v>12469.873755412682</v>
      </c>
      <c r="S77" s="1" t="s">
        <v>35</v>
      </c>
      <c r="T77" s="139">
        <f t="shared" si="6"/>
        <v>12977.17333333334</v>
      </c>
      <c r="U77" s="426">
        <f t="shared" si="7"/>
        <v>507.2995779206576</v>
      </c>
    </row>
    <row r="78" spans="1:21" ht="14.25" customHeight="1">
      <c r="A78" s="144" t="s">
        <v>571</v>
      </c>
      <c r="B78" s="121" t="s">
        <v>34</v>
      </c>
      <c r="C78" s="32">
        <v>3563</v>
      </c>
      <c r="D78" s="20">
        <v>4795</v>
      </c>
      <c r="E78" s="32">
        <v>6066</v>
      </c>
      <c r="F78" s="20">
        <v>7511</v>
      </c>
      <c r="G78" s="32">
        <v>8549</v>
      </c>
      <c r="H78" s="35">
        <v>9305</v>
      </c>
      <c r="I78" s="32">
        <v>9401</v>
      </c>
      <c r="J78" s="20">
        <v>9402</v>
      </c>
      <c r="K78" s="38">
        <v>9402</v>
      </c>
      <c r="L78" s="24">
        <v>9563</v>
      </c>
      <c r="M78" s="38">
        <v>10581</v>
      </c>
      <c r="N78" s="306">
        <v>11843</v>
      </c>
      <c r="O78" s="38">
        <v>13461</v>
      </c>
      <c r="P78" s="312">
        <f t="shared" si="8"/>
        <v>9898</v>
      </c>
      <c r="Q78" s="129">
        <f t="shared" si="5"/>
        <v>1.0984737275733512</v>
      </c>
      <c r="R78" s="146">
        <f t="shared" si="9"/>
        <v>10872.69295552103</v>
      </c>
      <c r="S78" s="1" t="s">
        <v>34</v>
      </c>
      <c r="T78" s="139">
        <f t="shared" si="6"/>
        <v>12977.17333333334</v>
      </c>
      <c r="U78" s="426">
        <f t="shared" si="7"/>
        <v>2104.4803778123096</v>
      </c>
    </row>
    <row r="79" spans="1:21" ht="14.25" customHeight="1">
      <c r="A79" s="168" t="s">
        <v>33</v>
      </c>
      <c r="B79" s="169" t="s">
        <v>32</v>
      </c>
      <c r="C79" s="33">
        <v>4599</v>
      </c>
      <c r="D79" s="170">
        <v>6290</v>
      </c>
      <c r="E79" s="33">
        <v>7868</v>
      </c>
      <c r="F79" s="170">
        <v>9440</v>
      </c>
      <c r="G79" s="33">
        <v>10529</v>
      </c>
      <c r="H79" s="171">
        <v>11240</v>
      </c>
      <c r="I79" s="33">
        <v>11355</v>
      </c>
      <c r="J79" s="170">
        <v>11397</v>
      </c>
      <c r="K79" s="39">
        <v>11397</v>
      </c>
      <c r="L79" s="172">
        <v>11609</v>
      </c>
      <c r="M79" s="39">
        <v>12400</v>
      </c>
      <c r="N79" s="315">
        <v>13397</v>
      </c>
      <c r="O79" s="39">
        <v>14766</v>
      </c>
      <c r="P79" s="313">
        <f t="shared" si="8"/>
        <v>10167</v>
      </c>
      <c r="Q79" s="173">
        <f t="shared" si="5"/>
        <v>1.0984737275733512</v>
      </c>
      <c r="R79" s="174">
        <f t="shared" si="9"/>
        <v>11168.182388238261</v>
      </c>
      <c r="S79" s="1" t="s">
        <v>32</v>
      </c>
      <c r="T79" s="139">
        <f t="shared" si="6"/>
        <v>12977.17333333334</v>
      </c>
      <c r="U79" s="426">
        <f t="shared" si="7"/>
        <v>1808.9909450950781</v>
      </c>
    </row>
    <row r="80" spans="1:21" ht="14.25" customHeight="1">
      <c r="A80" s="144" t="s">
        <v>31</v>
      </c>
      <c r="B80" s="121" t="s">
        <v>30</v>
      </c>
      <c r="C80" s="32">
        <v>5686</v>
      </c>
      <c r="D80" s="20">
        <v>7726</v>
      </c>
      <c r="E80" s="32">
        <v>9827</v>
      </c>
      <c r="F80" s="20">
        <v>11992</v>
      </c>
      <c r="G80" s="32">
        <v>13631</v>
      </c>
      <c r="H80" s="35">
        <v>14793</v>
      </c>
      <c r="I80" s="32">
        <v>14974</v>
      </c>
      <c r="J80" s="20">
        <v>15109</v>
      </c>
      <c r="K80" s="38">
        <v>15218</v>
      </c>
      <c r="L80" s="24">
        <v>15632</v>
      </c>
      <c r="M80" s="38">
        <v>16998</v>
      </c>
      <c r="N80" s="306">
        <v>18615</v>
      </c>
      <c r="O80" s="38">
        <v>20634</v>
      </c>
      <c r="P80" s="312">
        <f t="shared" si="8"/>
        <v>14948</v>
      </c>
      <c r="Q80" s="129">
        <f t="shared" si="5"/>
        <v>1.0984737275733512</v>
      </c>
      <c r="R80" s="146">
        <f t="shared" si="9"/>
        <v>16419.985279766453</v>
      </c>
      <c r="S80" s="1" t="s">
        <v>30</v>
      </c>
      <c r="T80" s="139">
        <f t="shared" si="6"/>
        <v>12977.17333333334</v>
      </c>
      <c r="U80" s="426">
        <f t="shared" si="7"/>
        <v>-3442.811946433114</v>
      </c>
    </row>
    <row r="81" spans="1:21" ht="14.25" customHeight="1">
      <c r="A81" s="144" t="s">
        <v>29</v>
      </c>
      <c r="B81" s="121" t="s">
        <v>28</v>
      </c>
      <c r="C81" s="32">
        <v>4022</v>
      </c>
      <c r="D81" s="20">
        <v>5459</v>
      </c>
      <c r="E81" s="32">
        <v>6934</v>
      </c>
      <c r="F81" s="20">
        <v>8457</v>
      </c>
      <c r="G81" s="32">
        <v>9582</v>
      </c>
      <c r="H81" s="35">
        <v>10397</v>
      </c>
      <c r="I81" s="32">
        <v>10524</v>
      </c>
      <c r="J81" s="20">
        <v>10598</v>
      </c>
      <c r="K81" s="38">
        <v>10677</v>
      </c>
      <c r="L81" s="24">
        <v>11018</v>
      </c>
      <c r="M81" s="38">
        <v>12096</v>
      </c>
      <c r="N81" s="306">
        <v>13447</v>
      </c>
      <c r="O81" s="38">
        <v>15180</v>
      </c>
      <c r="P81" s="312">
        <f t="shared" si="8"/>
        <v>11158</v>
      </c>
      <c r="Q81" s="129">
        <f t="shared" si="5"/>
        <v>1.0984737275733512</v>
      </c>
      <c r="R81" s="146">
        <f t="shared" si="9"/>
        <v>12256.769852263453</v>
      </c>
      <c r="S81" s="1" t="s">
        <v>28</v>
      </c>
      <c r="T81" s="139">
        <f t="shared" si="6"/>
        <v>12977.17333333334</v>
      </c>
      <c r="U81" s="426">
        <f t="shared" si="7"/>
        <v>720.4034810698868</v>
      </c>
    </row>
    <row r="82" spans="1:21" ht="14.25" customHeight="1">
      <c r="A82" s="144" t="s">
        <v>27</v>
      </c>
      <c r="B82" s="121" t="s">
        <v>26</v>
      </c>
      <c r="C82" s="32">
        <v>3299</v>
      </c>
      <c r="D82" s="20">
        <v>4315</v>
      </c>
      <c r="E82" s="32">
        <v>5232</v>
      </c>
      <c r="F82" s="20">
        <v>6243</v>
      </c>
      <c r="G82" s="32">
        <v>6959</v>
      </c>
      <c r="H82" s="35">
        <v>7532</v>
      </c>
      <c r="I82" s="32">
        <v>7604</v>
      </c>
      <c r="J82" s="20">
        <v>7608</v>
      </c>
      <c r="K82" s="38">
        <v>7627</v>
      </c>
      <c r="L82" s="24">
        <v>7869</v>
      </c>
      <c r="M82" s="38">
        <v>8469</v>
      </c>
      <c r="N82" s="306">
        <v>9148</v>
      </c>
      <c r="O82" s="38">
        <v>10007</v>
      </c>
      <c r="P82" s="312">
        <f t="shared" si="8"/>
        <v>6708</v>
      </c>
      <c r="Q82" s="129">
        <f t="shared" si="5"/>
        <v>1.0984737275733512</v>
      </c>
      <c r="R82" s="146">
        <f t="shared" si="9"/>
        <v>7368.56176456204</v>
      </c>
      <c r="S82" s="1" t="s">
        <v>26</v>
      </c>
      <c r="T82" s="139">
        <f t="shared" si="6"/>
        <v>12977.17333333334</v>
      </c>
      <c r="U82" s="426">
        <f t="shared" si="7"/>
        <v>5608.6115687713</v>
      </c>
    </row>
    <row r="83" spans="1:21" ht="14.25" customHeight="1">
      <c r="A83" s="144" t="s">
        <v>25</v>
      </c>
      <c r="B83" s="121" t="s">
        <v>24</v>
      </c>
      <c r="C83" s="32">
        <v>3914</v>
      </c>
      <c r="D83" s="20">
        <v>5405</v>
      </c>
      <c r="E83" s="32">
        <v>6945</v>
      </c>
      <c r="F83" s="20">
        <v>8571</v>
      </c>
      <c r="G83" s="32">
        <v>9691</v>
      </c>
      <c r="H83" s="35">
        <v>10458</v>
      </c>
      <c r="I83" s="32">
        <v>10553</v>
      </c>
      <c r="J83" s="20">
        <v>10559</v>
      </c>
      <c r="K83" s="38">
        <v>10599</v>
      </c>
      <c r="L83" s="24">
        <v>10865</v>
      </c>
      <c r="M83" s="141">
        <v>11757</v>
      </c>
      <c r="N83" s="314">
        <v>12963</v>
      </c>
      <c r="O83" s="38">
        <v>14428</v>
      </c>
      <c r="P83" s="312">
        <f t="shared" si="8"/>
        <v>10514</v>
      </c>
      <c r="Q83" s="129">
        <f t="shared" si="5"/>
        <v>1.0984737275733512</v>
      </c>
      <c r="R83" s="146">
        <f t="shared" si="9"/>
        <v>11549.352771706213</v>
      </c>
      <c r="S83" s="1" t="s">
        <v>24</v>
      </c>
      <c r="T83" s="139">
        <f t="shared" si="6"/>
        <v>12977.17333333334</v>
      </c>
      <c r="U83" s="426">
        <f t="shared" si="7"/>
        <v>1427.8205616271262</v>
      </c>
    </row>
    <row r="84" spans="1:21" ht="14.25" customHeight="1">
      <c r="A84" s="144" t="s">
        <v>23</v>
      </c>
      <c r="B84" s="121" t="s">
        <v>22</v>
      </c>
      <c r="C84" s="32">
        <v>5047</v>
      </c>
      <c r="D84" s="20">
        <v>6769</v>
      </c>
      <c r="E84" s="32">
        <v>8573</v>
      </c>
      <c r="F84" s="20">
        <v>10398</v>
      </c>
      <c r="G84" s="32">
        <v>11647</v>
      </c>
      <c r="H84" s="35">
        <v>12512</v>
      </c>
      <c r="I84" s="32">
        <v>12613</v>
      </c>
      <c r="J84" s="20">
        <v>12614</v>
      </c>
      <c r="K84" s="38">
        <v>12643</v>
      </c>
      <c r="L84" s="24">
        <v>12959</v>
      </c>
      <c r="M84" s="141">
        <v>13985</v>
      </c>
      <c r="N84" s="314">
        <v>15304</v>
      </c>
      <c r="O84" s="38">
        <v>17003</v>
      </c>
      <c r="P84" s="312">
        <f t="shared" si="8"/>
        <v>11956</v>
      </c>
      <c r="Q84" s="129">
        <f t="shared" si="5"/>
        <v>1.0984737275733512</v>
      </c>
      <c r="R84" s="146">
        <f t="shared" si="9"/>
        <v>13133.351886866987</v>
      </c>
      <c r="S84" s="1" t="s">
        <v>22</v>
      </c>
      <c r="T84" s="139">
        <f t="shared" si="6"/>
        <v>12977.17333333334</v>
      </c>
      <c r="U84" s="426">
        <f t="shared" si="7"/>
        <v>-156.17855353364757</v>
      </c>
    </row>
    <row r="85" spans="1:21" ht="14.25" customHeight="1">
      <c r="A85" s="144" t="s">
        <v>21</v>
      </c>
      <c r="B85" s="121" t="s">
        <v>20</v>
      </c>
      <c r="C85" s="32">
        <v>4985</v>
      </c>
      <c r="D85" s="20">
        <v>6707</v>
      </c>
      <c r="E85" s="32">
        <v>8425</v>
      </c>
      <c r="F85" s="20">
        <v>10182</v>
      </c>
      <c r="G85" s="32">
        <v>11429</v>
      </c>
      <c r="H85" s="35">
        <v>12317</v>
      </c>
      <c r="I85" s="32">
        <v>12420</v>
      </c>
      <c r="J85" s="20">
        <v>12420</v>
      </c>
      <c r="K85" s="38">
        <v>12420</v>
      </c>
      <c r="L85" s="24">
        <v>12673</v>
      </c>
      <c r="M85" s="141">
        <v>13620</v>
      </c>
      <c r="N85" s="314">
        <v>14946</v>
      </c>
      <c r="O85" s="314">
        <v>16646</v>
      </c>
      <c r="P85" s="312">
        <f t="shared" si="8"/>
        <v>11661</v>
      </c>
      <c r="Q85" s="129">
        <f t="shared" si="5"/>
        <v>1.0984737275733512</v>
      </c>
      <c r="R85" s="146">
        <f t="shared" si="9"/>
        <v>12809.302137232848</v>
      </c>
      <c r="S85" s="1" t="s">
        <v>20</v>
      </c>
      <c r="T85" s="139">
        <f t="shared" si="6"/>
        <v>12977.17333333334</v>
      </c>
      <c r="U85" s="426">
        <f t="shared" si="7"/>
        <v>167.87119610049194</v>
      </c>
    </row>
    <row r="86" spans="1:21" ht="14.25" customHeight="1">
      <c r="A86" s="144" t="s">
        <v>236</v>
      </c>
      <c r="B86" s="121" t="s">
        <v>18</v>
      </c>
      <c r="C86" s="32">
        <v>3777</v>
      </c>
      <c r="D86" s="20">
        <v>4992</v>
      </c>
      <c r="E86" s="32">
        <v>6133</v>
      </c>
      <c r="F86" s="20">
        <v>7306</v>
      </c>
      <c r="G86" s="32">
        <v>8016</v>
      </c>
      <c r="H86" s="35">
        <v>8479</v>
      </c>
      <c r="I86" s="32">
        <v>8524</v>
      </c>
      <c r="J86" s="20">
        <v>8524</v>
      </c>
      <c r="K86" s="38">
        <v>8524</v>
      </c>
      <c r="L86" s="24">
        <v>8595</v>
      </c>
      <c r="M86" s="141">
        <v>8938</v>
      </c>
      <c r="N86" s="314">
        <v>9625</v>
      </c>
      <c r="O86" s="314">
        <v>10739</v>
      </c>
      <c r="P86" s="312">
        <f t="shared" si="8"/>
        <v>6962</v>
      </c>
      <c r="Q86" s="129">
        <f t="shared" si="5"/>
        <v>1.0984737275733512</v>
      </c>
      <c r="R86" s="146">
        <f t="shared" si="9"/>
        <v>7647.574091365671</v>
      </c>
      <c r="S86" s="1" t="s">
        <v>18</v>
      </c>
      <c r="T86" s="139">
        <f t="shared" si="6"/>
        <v>12977.17333333334</v>
      </c>
      <c r="U86" s="426">
        <f t="shared" si="7"/>
        <v>5329.599241967669</v>
      </c>
    </row>
    <row r="87" spans="1:21" ht="14.25" customHeight="1">
      <c r="A87" s="168" t="s">
        <v>235</v>
      </c>
      <c r="B87" s="169" t="s">
        <v>17</v>
      </c>
      <c r="C87" s="33">
        <v>4943</v>
      </c>
      <c r="D87" s="170">
        <v>6837</v>
      </c>
      <c r="E87" s="33">
        <v>8657</v>
      </c>
      <c r="F87" s="170">
        <v>10292</v>
      </c>
      <c r="G87" s="33">
        <v>11515</v>
      </c>
      <c r="H87" s="171">
        <v>12434</v>
      </c>
      <c r="I87" s="33">
        <v>12557</v>
      </c>
      <c r="J87" s="170">
        <v>12561</v>
      </c>
      <c r="K87" s="39">
        <v>12561</v>
      </c>
      <c r="L87" s="172">
        <v>12885</v>
      </c>
      <c r="M87" s="295">
        <v>13895</v>
      </c>
      <c r="N87" s="315">
        <v>15187</v>
      </c>
      <c r="O87" s="315">
        <v>16898</v>
      </c>
      <c r="P87" s="313">
        <f t="shared" si="8"/>
        <v>11955</v>
      </c>
      <c r="Q87" s="406">
        <f t="shared" si="5"/>
        <v>1.0984737275733512</v>
      </c>
      <c r="R87" s="174">
        <f t="shared" si="9"/>
        <v>13132.253413139413</v>
      </c>
      <c r="S87" s="1" t="s">
        <v>17</v>
      </c>
      <c r="T87" s="139">
        <f t="shared" si="6"/>
        <v>12977.17333333334</v>
      </c>
      <c r="U87" s="426">
        <f t="shared" si="7"/>
        <v>-155.08007980607363</v>
      </c>
    </row>
    <row r="88" spans="1:21" ht="14.25" customHeight="1">
      <c r="A88" s="144" t="s">
        <v>16</v>
      </c>
      <c r="B88" s="121" t="s">
        <v>15</v>
      </c>
      <c r="C88" s="32">
        <v>4497</v>
      </c>
      <c r="D88" s="20">
        <v>5971</v>
      </c>
      <c r="E88" s="32">
        <v>7436</v>
      </c>
      <c r="F88" s="20">
        <v>8939</v>
      </c>
      <c r="G88" s="32">
        <v>10047</v>
      </c>
      <c r="H88" s="35">
        <v>10843</v>
      </c>
      <c r="I88" s="32">
        <v>10936</v>
      </c>
      <c r="J88" s="20">
        <v>10943</v>
      </c>
      <c r="K88" s="38">
        <v>10943</v>
      </c>
      <c r="L88" s="24">
        <v>11160</v>
      </c>
      <c r="M88" s="141">
        <v>11849</v>
      </c>
      <c r="N88" s="37">
        <v>12734</v>
      </c>
      <c r="O88" s="314">
        <v>13980</v>
      </c>
      <c r="P88" s="312">
        <f t="shared" si="8"/>
        <v>9483</v>
      </c>
      <c r="Q88" s="129">
        <f t="shared" si="5"/>
        <v>1.0984737275733512</v>
      </c>
      <c r="R88" s="146">
        <f t="shared" si="9"/>
        <v>10416.82635857809</v>
      </c>
      <c r="S88" s="1" t="s">
        <v>15</v>
      </c>
      <c r="T88" s="139">
        <f t="shared" si="6"/>
        <v>12977.17333333334</v>
      </c>
      <c r="U88" s="426">
        <f t="shared" si="7"/>
        <v>2560.34697475525</v>
      </c>
    </row>
    <row r="89" spans="1:21" ht="14.25" customHeight="1">
      <c r="A89" s="144" t="s">
        <v>14</v>
      </c>
      <c r="B89" s="121">
        <v>166</v>
      </c>
      <c r="C89" s="32">
        <v>4182</v>
      </c>
      <c r="D89" s="20">
        <v>5643</v>
      </c>
      <c r="E89" s="32">
        <v>7120</v>
      </c>
      <c r="F89" s="20">
        <v>8672</v>
      </c>
      <c r="G89" s="32">
        <v>9837</v>
      </c>
      <c r="H89" s="35">
        <v>10708</v>
      </c>
      <c r="I89" s="32">
        <v>10808</v>
      </c>
      <c r="J89" s="20">
        <v>10837</v>
      </c>
      <c r="K89" s="38">
        <v>10853</v>
      </c>
      <c r="L89" s="24">
        <v>11149</v>
      </c>
      <c r="M89" s="141">
        <v>12038</v>
      </c>
      <c r="N89" s="314">
        <v>13145</v>
      </c>
      <c r="O89" s="314">
        <v>14428</v>
      </c>
      <c r="P89" s="312">
        <f t="shared" si="8"/>
        <v>10246</v>
      </c>
      <c r="Q89" s="129">
        <f t="shared" si="5"/>
        <v>1.0984737275733512</v>
      </c>
      <c r="R89" s="146">
        <f t="shared" si="9"/>
        <v>11254.961812716556</v>
      </c>
      <c r="S89" s="1">
        <v>166</v>
      </c>
      <c r="T89" s="139">
        <f t="shared" si="6"/>
        <v>12977.17333333334</v>
      </c>
      <c r="U89" s="426">
        <f t="shared" si="7"/>
        <v>1722.2115206167837</v>
      </c>
    </row>
    <row r="90" spans="1:21" ht="14.25" customHeight="1">
      <c r="A90" s="144" t="s">
        <v>13</v>
      </c>
      <c r="B90" s="121" t="s">
        <v>12</v>
      </c>
      <c r="C90" s="32">
        <v>3400</v>
      </c>
      <c r="D90" s="20">
        <v>4774</v>
      </c>
      <c r="E90" s="32">
        <v>6218</v>
      </c>
      <c r="F90" s="20">
        <v>7726</v>
      </c>
      <c r="G90" s="32">
        <v>8706</v>
      </c>
      <c r="H90" s="35">
        <v>9423</v>
      </c>
      <c r="I90" s="32">
        <v>9539</v>
      </c>
      <c r="J90" s="20">
        <v>9583</v>
      </c>
      <c r="K90" s="38">
        <v>9612</v>
      </c>
      <c r="L90" s="24">
        <v>9785</v>
      </c>
      <c r="M90" s="141">
        <v>10650</v>
      </c>
      <c r="N90" s="314">
        <v>11743</v>
      </c>
      <c r="O90" s="314">
        <v>13267</v>
      </c>
      <c r="P90" s="312">
        <f t="shared" si="8"/>
        <v>9867</v>
      </c>
      <c r="Q90" s="407">
        <f t="shared" si="5"/>
        <v>1.0984737275733512</v>
      </c>
      <c r="R90" s="146">
        <f t="shared" si="9"/>
        <v>10838.640269966256</v>
      </c>
      <c r="S90" s="1" t="s">
        <v>12</v>
      </c>
      <c r="T90" s="139">
        <f t="shared" si="6"/>
        <v>12977.17333333334</v>
      </c>
      <c r="U90" s="426">
        <f t="shared" si="7"/>
        <v>2138.5330633670837</v>
      </c>
    </row>
    <row r="91" spans="1:21" ht="14.25" customHeight="1">
      <c r="A91" s="144" t="s">
        <v>240</v>
      </c>
      <c r="B91" s="121" t="s">
        <v>11</v>
      </c>
      <c r="C91" s="32">
        <v>2900</v>
      </c>
      <c r="D91" s="20">
        <v>4001</v>
      </c>
      <c r="E91" s="32">
        <v>5096</v>
      </c>
      <c r="F91" s="20">
        <v>6141</v>
      </c>
      <c r="G91" s="32">
        <v>6849</v>
      </c>
      <c r="H91" s="35">
        <v>7311</v>
      </c>
      <c r="I91" s="32">
        <v>7358</v>
      </c>
      <c r="J91" s="20">
        <v>7358</v>
      </c>
      <c r="K91" s="38">
        <v>7358</v>
      </c>
      <c r="L91" s="24">
        <v>7495</v>
      </c>
      <c r="M91" s="141">
        <v>8019</v>
      </c>
      <c r="N91" s="314">
        <v>8824</v>
      </c>
      <c r="O91" s="314">
        <v>9837</v>
      </c>
      <c r="P91" s="312">
        <f t="shared" si="8"/>
        <v>6937</v>
      </c>
      <c r="Q91" s="129">
        <f t="shared" si="5"/>
        <v>1.0984737275733512</v>
      </c>
      <c r="R91" s="146">
        <f t="shared" si="9"/>
        <v>7620.112248176337</v>
      </c>
      <c r="S91" s="1" t="s">
        <v>11</v>
      </c>
      <c r="T91" s="139">
        <f t="shared" si="6"/>
        <v>12977.17333333334</v>
      </c>
      <c r="U91" s="426">
        <f t="shared" si="7"/>
        <v>5357.061085157003</v>
      </c>
    </row>
    <row r="92" spans="1:21" ht="14.25" customHeight="1">
      <c r="A92" s="144" t="s">
        <v>10</v>
      </c>
      <c r="B92" s="121" t="s">
        <v>9</v>
      </c>
      <c r="C92" s="32">
        <v>4809</v>
      </c>
      <c r="D92" s="20">
        <v>6552</v>
      </c>
      <c r="E92" s="32">
        <v>8237</v>
      </c>
      <c r="F92" s="20">
        <v>9906</v>
      </c>
      <c r="G92" s="32">
        <v>11102</v>
      </c>
      <c r="H92" s="35">
        <v>11940</v>
      </c>
      <c r="I92" s="32">
        <v>12052</v>
      </c>
      <c r="J92" s="20">
        <v>12086</v>
      </c>
      <c r="K92" s="38">
        <v>12104</v>
      </c>
      <c r="L92" s="24">
        <v>12389</v>
      </c>
      <c r="M92" s="141">
        <v>13306</v>
      </c>
      <c r="N92" s="314">
        <v>14469</v>
      </c>
      <c r="O92" s="314">
        <v>15994</v>
      </c>
      <c r="P92" s="312">
        <f t="shared" si="8"/>
        <v>11185</v>
      </c>
      <c r="Q92" s="129">
        <f t="shared" si="5"/>
        <v>1.0984737275733512</v>
      </c>
      <c r="R92" s="146">
        <f t="shared" si="9"/>
        <v>12286.428642907933</v>
      </c>
      <c r="S92" s="1" t="s">
        <v>9</v>
      </c>
      <c r="T92" s="139">
        <f t="shared" si="6"/>
        <v>12977.17333333334</v>
      </c>
      <c r="U92" s="426">
        <f t="shared" si="7"/>
        <v>690.7446904254066</v>
      </c>
    </row>
    <row r="93" spans="1:21" ht="14.25" customHeight="1">
      <c r="A93" s="144" t="s">
        <v>8</v>
      </c>
      <c r="B93" s="121" t="s">
        <v>7</v>
      </c>
      <c r="C93" s="32">
        <v>6130</v>
      </c>
      <c r="D93" s="20">
        <v>8215</v>
      </c>
      <c r="E93" s="32">
        <v>10334</v>
      </c>
      <c r="F93" s="20">
        <v>12487</v>
      </c>
      <c r="G93" s="32">
        <v>14008</v>
      </c>
      <c r="H93" s="35">
        <v>15051</v>
      </c>
      <c r="I93" s="32">
        <v>15176</v>
      </c>
      <c r="J93" s="20">
        <v>15206</v>
      </c>
      <c r="K93" s="38">
        <v>15206</v>
      </c>
      <c r="L93" s="24">
        <v>15512</v>
      </c>
      <c r="M93" s="141">
        <v>16590</v>
      </c>
      <c r="N93" s="314">
        <v>17947</v>
      </c>
      <c r="O93" s="314">
        <v>19791</v>
      </c>
      <c r="P93" s="312">
        <f t="shared" si="8"/>
        <v>13661</v>
      </c>
      <c r="Q93" s="129">
        <f t="shared" si="5"/>
        <v>1.0984737275733512</v>
      </c>
      <c r="R93" s="146">
        <f t="shared" si="9"/>
        <v>15006.24959237955</v>
      </c>
      <c r="S93" s="1" t="s">
        <v>7</v>
      </c>
      <c r="T93" s="139">
        <f t="shared" si="6"/>
        <v>12977.17333333334</v>
      </c>
      <c r="U93" s="426">
        <f t="shared" si="7"/>
        <v>-2029.076259046211</v>
      </c>
    </row>
    <row r="94" spans="1:21" ht="14.25" customHeight="1">
      <c r="A94" s="144" t="s">
        <v>6</v>
      </c>
      <c r="B94" s="121" t="s">
        <v>5</v>
      </c>
      <c r="C94" s="32">
        <v>5909</v>
      </c>
      <c r="D94" s="20">
        <v>7975</v>
      </c>
      <c r="E94" s="32">
        <v>9937</v>
      </c>
      <c r="F94" s="20">
        <v>11850</v>
      </c>
      <c r="G94" s="32">
        <v>13204</v>
      </c>
      <c r="H94" s="35">
        <v>14162</v>
      </c>
      <c r="I94" s="32">
        <v>14289</v>
      </c>
      <c r="J94" s="20">
        <v>14303</v>
      </c>
      <c r="K94" s="38">
        <v>14304</v>
      </c>
      <c r="L94" s="24">
        <v>14577</v>
      </c>
      <c r="M94" s="141">
        <v>15584</v>
      </c>
      <c r="N94" s="314">
        <v>16853</v>
      </c>
      <c r="O94" s="314">
        <v>18454</v>
      </c>
      <c r="P94" s="312">
        <f t="shared" si="8"/>
        <v>12545</v>
      </c>
      <c r="Q94" s="129">
        <f t="shared" si="5"/>
        <v>1.0984737275733512</v>
      </c>
      <c r="R94" s="146">
        <f t="shared" si="9"/>
        <v>13780.35291240769</v>
      </c>
      <c r="S94" s="1" t="s">
        <v>5</v>
      </c>
      <c r="T94" s="139">
        <f t="shared" si="6"/>
        <v>12977.17333333334</v>
      </c>
      <c r="U94" s="426">
        <f t="shared" si="7"/>
        <v>-803.1795790743508</v>
      </c>
    </row>
    <row r="95" spans="1:21" ht="14.25" customHeight="1">
      <c r="A95" s="144" t="s">
        <v>4</v>
      </c>
      <c r="B95" s="121" t="s">
        <v>3</v>
      </c>
      <c r="C95" s="32">
        <v>5437</v>
      </c>
      <c r="D95" s="20">
        <v>7191</v>
      </c>
      <c r="E95" s="32">
        <v>8834</v>
      </c>
      <c r="F95" s="20">
        <v>10628</v>
      </c>
      <c r="G95" s="32">
        <v>11909</v>
      </c>
      <c r="H95" s="35">
        <v>12758</v>
      </c>
      <c r="I95" s="32">
        <v>12884</v>
      </c>
      <c r="J95" s="20">
        <v>12888</v>
      </c>
      <c r="K95" s="38">
        <v>12894</v>
      </c>
      <c r="L95" s="24">
        <v>13207</v>
      </c>
      <c r="M95" s="141">
        <v>14181</v>
      </c>
      <c r="N95" s="314">
        <v>15425</v>
      </c>
      <c r="O95" s="314">
        <v>16996</v>
      </c>
      <c r="P95" s="312">
        <f t="shared" si="8"/>
        <v>11559</v>
      </c>
      <c r="Q95" s="129">
        <f t="shared" si="5"/>
        <v>1.0984737275733512</v>
      </c>
      <c r="R95" s="146">
        <f t="shared" si="9"/>
        <v>12697.257817020365</v>
      </c>
      <c r="S95" s="1" t="s">
        <v>3</v>
      </c>
      <c r="T95" s="139">
        <f t="shared" si="6"/>
        <v>12977.17333333334</v>
      </c>
      <c r="U95" s="426">
        <f t="shared" si="7"/>
        <v>279.91551631297443</v>
      </c>
    </row>
    <row r="96" spans="1:21" ht="14.25" customHeight="1">
      <c r="A96" s="144" t="s">
        <v>241</v>
      </c>
      <c r="B96" s="121" t="s">
        <v>2</v>
      </c>
      <c r="C96" s="32">
        <v>5504</v>
      </c>
      <c r="D96" s="20">
        <v>7516</v>
      </c>
      <c r="E96" s="32">
        <v>9630</v>
      </c>
      <c r="F96" s="20">
        <v>11662</v>
      </c>
      <c r="G96" s="32">
        <v>12956</v>
      </c>
      <c r="H96" s="35">
        <v>13851</v>
      </c>
      <c r="I96" s="32">
        <v>13952</v>
      </c>
      <c r="J96" s="20">
        <v>13954</v>
      </c>
      <c r="K96" s="38">
        <v>13955</v>
      </c>
      <c r="L96" s="24">
        <v>14309</v>
      </c>
      <c r="M96" s="141">
        <v>15438</v>
      </c>
      <c r="N96" s="314">
        <v>16736</v>
      </c>
      <c r="O96" s="314">
        <v>18319</v>
      </c>
      <c r="P96" s="312">
        <f t="shared" si="8"/>
        <v>12815</v>
      </c>
      <c r="Q96" s="129">
        <f t="shared" si="5"/>
        <v>1.0984737275733512</v>
      </c>
      <c r="R96" s="146">
        <f t="shared" si="9"/>
        <v>14076.940818852496</v>
      </c>
      <c r="S96" s="1" t="s">
        <v>2</v>
      </c>
      <c r="T96" s="139">
        <f t="shared" si="6"/>
        <v>12977.17333333334</v>
      </c>
      <c r="U96" s="426">
        <f t="shared" si="7"/>
        <v>-1099.7674855191563</v>
      </c>
    </row>
    <row r="97" spans="1:21" ht="14.25" customHeight="1" thickBot="1">
      <c r="A97" s="147" t="s">
        <v>1</v>
      </c>
      <c r="B97" s="148" t="s">
        <v>0</v>
      </c>
      <c r="C97" s="149">
        <v>5100</v>
      </c>
      <c r="D97" s="31">
        <v>7127</v>
      </c>
      <c r="E97" s="149">
        <v>9093</v>
      </c>
      <c r="F97" s="31">
        <v>11044</v>
      </c>
      <c r="G97" s="149">
        <v>12187</v>
      </c>
      <c r="H97" s="36">
        <v>12986</v>
      </c>
      <c r="I97" s="149">
        <v>13084</v>
      </c>
      <c r="J97" s="31">
        <v>13089</v>
      </c>
      <c r="K97" s="150">
        <v>13089</v>
      </c>
      <c r="L97" s="151">
        <v>13416</v>
      </c>
      <c r="M97" s="294">
        <v>14453</v>
      </c>
      <c r="N97" s="317">
        <v>15874</v>
      </c>
      <c r="O97" s="317">
        <v>17725</v>
      </c>
      <c r="P97" s="316">
        <f t="shared" si="8"/>
        <v>12625</v>
      </c>
      <c r="Q97" s="442">
        <f t="shared" si="5"/>
        <v>1.0984737275733512</v>
      </c>
      <c r="R97" s="153">
        <f t="shared" si="9"/>
        <v>13868.230810613559</v>
      </c>
      <c r="S97" s="1">
        <v>182</v>
      </c>
      <c r="T97" s="139">
        <f t="shared" si="6"/>
        <v>12977.17333333334</v>
      </c>
      <c r="U97" s="426">
        <f t="shared" si="7"/>
        <v>-891.0574772802192</v>
      </c>
    </row>
    <row r="98" spans="3:16" ht="15.75">
      <c r="C98" s="303">
        <f aca="true" t="shared" si="10" ref="C98:M98">SUM(C56:C97)+SUM(C5:C52)</f>
        <v>460133</v>
      </c>
      <c r="D98" s="303">
        <f t="shared" si="10"/>
        <v>620273</v>
      </c>
      <c r="E98" s="303">
        <f t="shared" si="10"/>
        <v>778761</v>
      </c>
      <c r="F98" s="303">
        <f t="shared" si="10"/>
        <v>939086</v>
      </c>
      <c r="G98" s="303">
        <f t="shared" si="10"/>
        <v>1050554</v>
      </c>
      <c r="H98" s="303">
        <f t="shared" si="10"/>
        <v>1126518</v>
      </c>
      <c r="I98" s="303">
        <f t="shared" si="10"/>
        <v>1133957</v>
      </c>
      <c r="J98" s="303">
        <f t="shared" si="10"/>
        <v>1134534</v>
      </c>
      <c r="K98" s="303">
        <f t="shared" si="10"/>
        <v>1134994</v>
      </c>
      <c r="L98" s="303">
        <f t="shared" si="10"/>
        <v>1164286</v>
      </c>
      <c r="M98" s="7">
        <f t="shared" si="10"/>
        <v>1256465</v>
      </c>
      <c r="P98" s="7"/>
    </row>
    <row r="99" spans="1:21" ht="15.75">
      <c r="A99" s="23"/>
      <c r="B99" s="121"/>
      <c r="C99" s="20"/>
      <c r="D99" s="122"/>
      <c r="E99" s="122"/>
      <c r="F99" s="122"/>
      <c r="G99" s="122"/>
      <c r="H99" s="122"/>
      <c r="I99" s="122"/>
      <c r="J99" s="20"/>
      <c r="K99" s="122"/>
      <c r="L99" s="122"/>
      <c r="M99" s="122"/>
      <c r="N99" s="122"/>
      <c r="O99" s="122"/>
      <c r="P99" s="139">
        <f>SUM(P5:P52)+SUM(P56:P97)</f>
        <v>1063244</v>
      </c>
      <c r="Q99" s="139"/>
      <c r="R99" s="139">
        <f>SUM(R5:R52)+SUM(R56:R97)</f>
        <v>1167945.6000000006</v>
      </c>
      <c r="T99" s="139">
        <f>SUM(T5:T52)+SUM(T56:T97)</f>
        <v>1167945.6000000006</v>
      </c>
      <c r="U99" s="139">
        <f>SUM(U5:U52)+SUM(U56:U97)</f>
        <v>3.7834979593753815E-10</v>
      </c>
    </row>
    <row r="100" spans="1:19" ht="15.75">
      <c r="A100" s="23"/>
      <c r="B100" s="121"/>
      <c r="C100" s="25" t="s">
        <v>224</v>
      </c>
      <c r="E100" s="21" t="s">
        <v>232</v>
      </c>
      <c r="F100" s="82">
        <f>'värme 2020'!$R$22</f>
        <v>1459932</v>
      </c>
      <c r="G100" s="18" t="s">
        <v>225</v>
      </c>
      <c r="L100" s="133">
        <f>F100*0.8</f>
        <v>1167945.6</v>
      </c>
      <c r="M100" s="422" t="s">
        <v>204</v>
      </c>
      <c r="P100" s="138"/>
      <c r="Q100" s="22"/>
      <c r="S100" s="139"/>
    </row>
    <row r="101" spans="1:19" s="19" customFormat="1" ht="15.75">
      <c r="A101" s="23"/>
      <c r="B101" s="121"/>
      <c r="C101" s="25" t="s">
        <v>226</v>
      </c>
      <c r="D101" s="20"/>
      <c r="E101" s="21" t="s">
        <v>232</v>
      </c>
      <c r="F101" s="134">
        <f>$P$99</f>
        <v>1063244</v>
      </c>
      <c r="G101" s="83"/>
      <c r="H101" s="42"/>
      <c r="I101" s="44"/>
      <c r="J101" s="20"/>
      <c r="K101" s="20"/>
      <c r="L101" s="20"/>
      <c r="M101" s="423"/>
      <c r="N101" s="20"/>
      <c r="O101" s="20"/>
      <c r="P101" s="124"/>
      <c r="Q101" s="24"/>
      <c r="R101" s="131"/>
      <c r="S101" s="23"/>
    </row>
    <row r="102" spans="1:19" s="19" customFormat="1" ht="15.75">
      <c r="A102" s="23"/>
      <c r="B102" s="121"/>
      <c r="C102" s="20" t="s">
        <v>223</v>
      </c>
      <c r="D102" s="20"/>
      <c r="E102" s="20"/>
      <c r="F102" s="20"/>
      <c r="G102" s="20"/>
      <c r="H102" s="20"/>
      <c r="I102" s="20"/>
      <c r="J102" s="20"/>
      <c r="L102" s="135">
        <f>L100/F101</f>
        <v>1.0984737275733512</v>
      </c>
      <c r="M102" s="423" t="s">
        <v>204</v>
      </c>
      <c r="N102" s="20"/>
      <c r="O102" s="20"/>
      <c r="P102" s="123"/>
      <c r="Q102" s="24"/>
      <c r="R102" s="131"/>
      <c r="S102" s="23"/>
    </row>
    <row r="103" spans="1:19" s="19" customFormat="1" ht="15.75">
      <c r="A103" s="23"/>
      <c r="B103" s="121"/>
      <c r="C103" s="25" t="s">
        <v>242</v>
      </c>
      <c r="D103" s="20"/>
      <c r="E103" s="20"/>
      <c r="F103" s="20" t="s">
        <v>243</v>
      </c>
      <c r="G103" s="20"/>
      <c r="H103" s="20"/>
      <c r="I103" s="20"/>
      <c r="J103" s="20"/>
      <c r="K103" s="20"/>
      <c r="L103" s="447">
        <f>L100/90</f>
        <v>12977.173333333334</v>
      </c>
      <c r="M103" s="423" t="s">
        <v>204</v>
      </c>
      <c r="N103" s="20"/>
      <c r="O103" s="20"/>
      <c r="P103" s="124"/>
      <c r="Q103" s="24"/>
      <c r="R103" s="131"/>
      <c r="S103" s="23"/>
    </row>
    <row r="104" spans="1:19" s="19" customFormat="1" ht="15.75">
      <c r="A104" s="23"/>
      <c r="B104" s="121"/>
      <c r="C104" s="20"/>
      <c r="D104" s="20"/>
      <c r="E104" s="20"/>
      <c r="F104" s="20"/>
      <c r="G104" s="21"/>
      <c r="H104" s="20"/>
      <c r="I104" s="20"/>
      <c r="J104" s="20"/>
      <c r="K104" s="20"/>
      <c r="L104" s="20"/>
      <c r="M104" s="20"/>
      <c r="N104" s="20"/>
      <c r="O104" s="20"/>
      <c r="P104" s="124"/>
      <c r="Q104" s="24"/>
      <c r="R104" s="131"/>
      <c r="S104" s="23"/>
    </row>
    <row r="105" spans="1:19" s="19" customFormat="1" ht="15.75">
      <c r="A105" s="23"/>
      <c r="B105" s="1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124"/>
      <c r="Q105" s="24"/>
      <c r="R105" s="131"/>
      <c r="S105" s="23"/>
    </row>
    <row r="106" spans="1:19" s="19" customFormat="1" ht="15.75">
      <c r="A106" s="23"/>
      <c r="B106" s="1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124"/>
      <c r="Q106" s="24"/>
      <c r="R106" s="131"/>
      <c r="S106" s="23"/>
    </row>
    <row r="107" spans="1:19" s="19" customFormat="1" ht="15.75">
      <c r="A107" s="23"/>
      <c r="B107" s="121"/>
      <c r="C107" s="20"/>
      <c r="D107" s="20"/>
      <c r="E107" s="20"/>
      <c r="F107" s="21"/>
      <c r="G107" s="20"/>
      <c r="H107" s="20"/>
      <c r="I107" s="20"/>
      <c r="J107" s="20"/>
      <c r="K107" s="20"/>
      <c r="L107" s="20"/>
      <c r="M107" s="20"/>
      <c r="N107" s="20"/>
      <c r="O107" s="20"/>
      <c r="P107" s="124"/>
      <c r="Q107" s="22"/>
      <c r="R107" s="132"/>
      <c r="S107" s="23"/>
    </row>
    <row r="108" spans="1:19" s="19" customFormat="1" ht="15.75">
      <c r="A108" s="23"/>
      <c r="B108" s="121"/>
      <c r="C108" s="20"/>
      <c r="D108" s="20"/>
      <c r="E108" s="20"/>
      <c r="F108" s="21"/>
      <c r="G108" s="20"/>
      <c r="H108" s="20"/>
      <c r="I108" s="20"/>
      <c r="J108" s="20"/>
      <c r="K108" s="20"/>
      <c r="L108" s="20"/>
      <c r="M108" s="20"/>
      <c r="N108" s="20"/>
      <c r="O108" s="20"/>
      <c r="P108" s="124"/>
      <c r="Q108" s="22"/>
      <c r="R108" s="132"/>
      <c r="S108" s="23"/>
    </row>
    <row r="109" spans="1:19" s="19" customFormat="1" ht="15.75">
      <c r="A109" s="23"/>
      <c r="B109" s="121"/>
      <c r="C109" s="20"/>
      <c r="D109" s="20"/>
      <c r="E109" s="20"/>
      <c r="F109" s="21"/>
      <c r="G109" s="20"/>
      <c r="H109" s="20"/>
      <c r="I109" s="20"/>
      <c r="J109" s="20"/>
      <c r="K109" s="20"/>
      <c r="L109" s="20"/>
      <c r="M109" s="20"/>
      <c r="N109" s="20"/>
      <c r="O109" s="20"/>
      <c r="P109" s="124"/>
      <c r="Q109" s="22"/>
      <c r="R109" s="132"/>
      <c r="S109" s="23"/>
    </row>
    <row r="110" spans="1:19" s="19" customFormat="1" ht="15.75">
      <c r="A110" s="23"/>
      <c r="B110" s="121"/>
      <c r="C110" s="20"/>
      <c r="D110" s="20"/>
      <c r="E110" s="20"/>
      <c r="F110" s="21"/>
      <c r="G110" s="20"/>
      <c r="H110" s="20"/>
      <c r="I110" s="20"/>
      <c r="J110" s="20"/>
      <c r="K110" s="20"/>
      <c r="L110" s="20"/>
      <c r="M110" s="20"/>
      <c r="N110" s="20"/>
      <c r="O110" s="20"/>
      <c r="P110" s="124"/>
      <c r="Q110" s="22"/>
      <c r="R110" s="132"/>
      <c r="S110" s="23"/>
    </row>
    <row r="111" spans="1:19" s="19" customFormat="1" ht="15.75">
      <c r="A111" s="23"/>
      <c r="B111" s="121"/>
      <c r="C111" s="20"/>
      <c r="D111" s="20"/>
      <c r="E111" s="20"/>
      <c r="F111" s="20"/>
      <c r="G111" s="21"/>
      <c r="H111" s="20"/>
      <c r="I111" s="20"/>
      <c r="J111" s="20"/>
      <c r="K111" s="20"/>
      <c r="L111" s="20"/>
      <c r="M111" s="20"/>
      <c r="N111" s="20"/>
      <c r="O111" s="20"/>
      <c r="P111" s="124"/>
      <c r="Q111" s="24"/>
      <c r="R111" s="131"/>
      <c r="S111" s="23"/>
    </row>
    <row r="112" spans="1:19" s="19" customFormat="1" ht="15.75">
      <c r="A112" s="23"/>
      <c r="B112" s="1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124"/>
      <c r="Q112" s="24"/>
      <c r="R112" s="131"/>
      <c r="S112" s="23"/>
    </row>
    <row r="113" spans="1:19" s="19" customFormat="1" ht="15.75">
      <c r="A113" s="23"/>
      <c r="B113" s="1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24"/>
      <c r="Q113" s="24"/>
      <c r="R113" s="131"/>
      <c r="S113" s="23"/>
    </row>
    <row r="114" spans="1:19" s="19" customFormat="1" ht="15.75">
      <c r="A114" s="23"/>
      <c r="B114" s="121"/>
      <c r="C114" s="20"/>
      <c r="D114" s="20"/>
      <c r="E114" s="20"/>
      <c r="F114" s="21"/>
      <c r="G114" s="20"/>
      <c r="H114" s="20"/>
      <c r="I114" s="20"/>
      <c r="J114" s="20"/>
      <c r="K114" s="20"/>
      <c r="L114" s="20"/>
      <c r="M114" s="20"/>
      <c r="N114" s="20"/>
      <c r="O114" s="20"/>
      <c r="P114" s="124"/>
      <c r="Q114" s="22"/>
      <c r="R114" s="132"/>
      <c r="S114" s="23"/>
    </row>
    <row r="115" spans="1:19" s="19" customFormat="1" ht="15.75">
      <c r="A115" s="23"/>
      <c r="B115" s="1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124"/>
      <c r="Q115" s="24"/>
      <c r="R115" s="131"/>
      <c r="S115" s="23"/>
    </row>
    <row r="116" spans="1:19" ht="15.75">
      <c r="A116" s="125"/>
      <c r="B116" s="24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124"/>
      <c r="Q116" s="24"/>
      <c r="R116" s="131"/>
      <c r="S116" s="23"/>
    </row>
    <row r="117" spans="1:19" s="19" customFormat="1" ht="15.75">
      <c r="A117" s="125"/>
      <c r="B117" s="24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124"/>
      <c r="Q117" s="24"/>
      <c r="R117" s="131"/>
      <c r="S117" s="23"/>
    </row>
    <row r="118" spans="1:19" s="19" customFormat="1" ht="15.75">
      <c r="A118" s="125"/>
      <c r="B118" s="24"/>
      <c r="C118" s="20"/>
      <c r="D118" s="20"/>
      <c r="E118" s="20"/>
      <c r="F118" s="20"/>
      <c r="G118" s="21"/>
      <c r="H118" s="20"/>
      <c r="I118" s="20"/>
      <c r="J118" s="20"/>
      <c r="K118" s="20"/>
      <c r="L118" s="20"/>
      <c r="M118" s="20"/>
      <c r="N118" s="20"/>
      <c r="O118" s="20"/>
      <c r="P118" s="124"/>
      <c r="Q118" s="24"/>
      <c r="R118" s="131"/>
      <c r="S118" s="23"/>
    </row>
    <row r="119" spans="1:19" ht="15.75">
      <c r="A119" s="126"/>
      <c r="B119" s="121"/>
      <c r="C119" s="20"/>
      <c r="D119" s="20"/>
      <c r="E119" s="20"/>
      <c r="F119" s="20"/>
      <c r="G119" s="21"/>
      <c r="H119" s="20"/>
      <c r="I119" s="20"/>
      <c r="J119" s="20"/>
      <c r="K119" s="20"/>
      <c r="L119" s="20"/>
      <c r="M119" s="20"/>
      <c r="N119" s="20"/>
      <c r="O119" s="20"/>
      <c r="P119" s="124"/>
      <c r="Q119" s="24"/>
      <c r="R119" s="131"/>
      <c r="S119" s="23"/>
    </row>
    <row r="120" spans="1:19" s="19" customFormat="1" ht="15.75">
      <c r="A120" s="126"/>
      <c r="B120" s="12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124"/>
      <c r="Q120" s="24"/>
      <c r="R120" s="131"/>
      <c r="S120" s="23"/>
    </row>
    <row r="121" spans="1:19" ht="15.75">
      <c r="A121" s="23"/>
      <c r="B121" s="12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24"/>
      <c r="Q121" s="24"/>
      <c r="R121" s="131"/>
      <c r="S121" s="23"/>
    </row>
    <row r="122" spans="1:19" ht="15.75">
      <c r="A122" s="23"/>
      <c r="B122" s="12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24"/>
      <c r="Q122" s="24"/>
      <c r="R122" s="131"/>
      <c r="S122" s="23"/>
    </row>
    <row r="123" spans="1:19" ht="15.75">
      <c r="A123" s="23"/>
      <c r="B123" s="12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24"/>
      <c r="Q123" s="24"/>
      <c r="R123" s="131"/>
      <c r="S123" s="23"/>
    </row>
    <row r="124" spans="1:19" ht="15.75">
      <c r="A124" s="23"/>
      <c r="B124" s="12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24"/>
      <c r="Q124" s="24"/>
      <c r="R124" s="131"/>
      <c r="S124" s="23"/>
    </row>
    <row r="125" spans="1:19" ht="15.75">
      <c r="A125" s="23"/>
      <c r="B125" s="12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24"/>
      <c r="Q125" s="24"/>
      <c r="R125" s="131"/>
      <c r="S125" s="23"/>
    </row>
    <row r="126" spans="1:19" ht="15.75">
      <c r="A126" s="23"/>
      <c r="B126" s="121"/>
      <c r="C126" s="20"/>
      <c r="D126" s="20"/>
      <c r="E126" s="20"/>
      <c r="F126" s="20"/>
      <c r="G126" s="21"/>
      <c r="H126" s="20"/>
      <c r="I126" s="20"/>
      <c r="J126" s="20"/>
      <c r="K126" s="20"/>
      <c r="L126" s="20"/>
      <c r="M126" s="20"/>
      <c r="N126" s="20"/>
      <c r="O126" s="20"/>
      <c r="P126" s="124"/>
      <c r="Q126" s="24"/>
      <c r="R126" s="131"/>
      <c r="S126" s="23"/>
    </row>
    <row r="127" spans="1:19" ht="15">
      <c r="A127" s="23"/>
      <c r="B127" s="127"/>
      <c r="C127" s="20"/>
      <c r="D127" s="20"/>
      <c r="E127" s="128"/>
      <c r="F127" s="20"/>
      <c r="G127" s="21"/>
      <c r="H127" s="20"/>
      <c r="I127" s="20"/>
      <c r="J127" s="20"/>
      <c r="K127" s="20"/>
      <c r="L127" s="20"/>
      <c r="M127" s="20"/>
      <c r="N127" s="20"/>
      <c r="O127" s="20"/>
      <c r="P127" s="124"/>
      <c r="Q127" s="24"/>
      <c r="R127" s="131"/>
      <c r="S127" s="23"/>
    </row>
    <row r="128" spans="1:19" ht="15.75">
      <c r="A128" s="23"/>
      <c r="B128" s="12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124"/>
      <c r="Q128" s="24"/>
      <c r="R128" s="131"/>
      <c r="S128" s="23"/>
    </row>
    <row r="129" spans="1:19" ht="15">
      <c r="A129" s="23"/>
      <c r="B129" s="127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124"/>
      <c r="Q129" s="24"/>
      <c r="R129" s="131"/>
      <c r="S129" s="23"/>
    </row>
    <row r="130" spans="1:19" ht="15.75">
      <c r="A130" s="23"/>
      <c r="B130" s="12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124"/>
      <c r="Q130" s="24"/>
      <c r="R130" s="131"/>
      <c r="S130" s="23"/>
    </row>
    <row r="131" spans="1:19" ht="15.75">
      <c r="A131" s="23"/>
      <c r="B131" s="12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124"/>
      <c r="Q131" s="24"/>
      <c r="R131" s="131"/>
      <c r="S131" s="23"/>
    </row>
    <row r="132" spans="1:19" ht="15.75">
      <c r="A132" s="23"/>
      <c r="B132" s="12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124"/>
      <c r="Q132" s="24"/>
      <c r="R132" s="131"/>
      <c r="S132" s="23"/>
    </row>
  </sheetData>
  <sheetProtection/>
  <mergeCells count="4">
    <mergeCell ref="C1:N1"/>
    <mergeCell ref="Q3:Q4"/>
    <mergeCell ref="Q54:Q55"/>
    <mergeCell ref="C53:N53"/>
  </mergeCells>
  <hyperlinks>
    <hyperlink ref="A91" r:id="rId1" display="https://www.hitta.se/maritza+talavera+escobar/norsborg/person/i~WjZvmnU1#person-section"/>
    <hyperlink ref="A96" r:id="rId2" display="https://www.hitta.se/binafsha+yousefi/norsborg/person/~gZC-XXvnO#person-section"/>
  </hyperlinks>
  <printOptions/>
  <pageMargins left="0.35433070866141736" right="0.35433070866141736" top="0.1968503937007874" bottom="0.1968503937007874" header="0.11811023622047245" footer="0.11811023622047245"/>
  <pageSetup fitToHeight="0"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0"/>
  <sheetViews>
    <sheetView zoomScalePageLayoutView="0" workbookViewId="0" topLeftCell="A7">
      <selection activeCell="R22" sqref="R22"/>
    </sheetView>
  </sheetViews>
  <sheetFormatPr defaultColWidth="9.140625" defaultRowHeight="15"/>
  <cols>
    <col min="1" max="15" width="9.140625" style="42" customWidth="1"/>
    <col min="16" max="16" width="10.140625" style="42" customWidth="1"/>
    <col min="17" max="17" width="11.140625" style="42" customWidth="1"/>
    <col min="18" max="16384" width="9.140625" style="42" customWidth="1"/>
  </cols>
  <sheetData>
    <row r="2" spans="1:16" ht="19.5">
      <c r="A2" s="40" t="s">
        <v>581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9.5">
      <c r="A3" s="543" t="s">
        <v>190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</row>
    <row r="4" spans="3:16" ht="12.75">
      <c r="C4" s="43"/>
      <c r="D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5" spans="1:16" ht="15.75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</row>
    <row r="6" spans="4:16" ht="13.5" thickBot="1"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3:17" ht="17.25" thickBot="1">
      <c r="C7" s="45" t="s">
        <v>192</v>
      </c>
      <c r="D7" s="46"/>
      <c r="E7" s="46"/>
      <c r="F7" s="46"/>
      <c r="G7" s="47"/>
      <c r="I7" s="45" t="s">
        <v>193</v>
      </c>
      <c r="J7" s="46"/>
      <c r="K7" s="46"/>
      <c r="L7" s="46"/>
      <c r="M7" s="47"/>
      <c r="O7" s="48" t="s">
        <v>194</v>
      </c>
      <c r="P7" s="49"/>
      <c r="Q7" s="441" t="s">
        <v>576</v>
      </c>
    </row>
    <row r="8" spans="2:17" ht="15.75">
      <c r="B8" s="50" t="s">
        <v>195</v>
      </c>
      <c r="C8" s="51" t="s">
        <v>182</v>
      </c>
      <c r="D8" s="52" t="s">
        <v>196</v>
      </c>
      <c r="E8" s="52" t="s">
        <v>197</v>
      </c>
      <c r="F8" s="52" t="s">
        <v>198</v>
      </c>
      <c r="G8" s="53" t="s">
        <v>199</v>
      </c>
      <c r="H8" s="54"/>
      <c r="I8" s="51" t="s">
        <v>182</v>
      </c>
      <c r="J8" s="52" t="s">
        <v>200</v>
      </c>
      <c r="K8" s="52" t="s">
        <v>201</v>
      </c>
      <c r="L8" s="52" t="s">
        <v>198</v>
      </c>
      <c r="M8" s="55" t="s">
        <v>202</v>
      </c>
      <c r="N8" s="54"/>
      <c r="O8" s="51" t="s">
        <v>182</v>
      </c>
      <c r="P8" s="56" t="s">
        <v>203</v>
      </c>
      <c r="Q8" s="441" t="s">
        <v>222</v>
      </c>
    </row>
    <row r="9" spans="2:16" ht="16.5" thickBot="1">
      <c r="B9" s="57" t="s">
        <v>204</v>
      </c>
      <c r="C9" s="58"/>
      <c r="D9" s="59"/>
      <c r="E9" s="60" t="s">
        <v>204</v>
      </c>
      <c r="F9" s="59" t="s">
        <v>204</v>
      </c>
      <c r="G9" s="61" t="s">
        <v>204</v>
      </c>
      <c r="H9" s="54"/>
      <c r="I9" s="58"/>
      <c r="J9" s="62"/>
      <c r="K9" s="60" t="s">
        <v>204</v>
      </c>
      <c r="L9" s="63" t="s">
        <v>204</v>
      </c>
      <c r="M9" s="61" t="s">
        <v>204</v>
      </c>
      <c r="N9" s="54"/>
      <c r="O9" s="58"/>
      <c r="P9" s="61" t="s">
        <v>204</v>
      </c>
    </row>
    <row r="10" spans="1:16" ht="15.75">
      <c r="A10" s="64"/>
      <c r="B10" s="65"/>
      <c r="C10" s="66"/>
      <c r="D10" s="67"/>
      <c r="E10" s="68"/>
      <c r="F10" s="68"/>
      <c r="G10" s="68"/>
      <c r="H10" s="68"/>
      <c r="I10" s="68"/>
      <c r="J10" s="67"/>
      <c r="K10" s="68"/>
      <c r="L10" s="68"/>
      <c r="M10" s="69"/>
      <c r="N10" s="54"/>
      <c r="O10" s="70"/>
      <c r="P10" s="71"/>
    </row>
    <row r="11" spans="1:20" ht="15.75">
      <c r="A11" s="72" t="s">
        <v>205</v>
      </c>
      <c r="B11" s="73">
        <f>536*1.25</f>
        <v>670</v>
      </c>
      <c r="C11" s="74">
        <v>87</v>
      </c>
      <c r="D11" s="75">
        <f aca="true" t="shared" si="0" ref="D11:D22">C11/33</f>
        <v>2.6363636363636362</v>
      </c>
      <c r="E11" s="76">
        <f>46699*1.25</f>
        <v>58373.75</v>
      </c>
      <c r="F11" s="76">
        <f aca="true" t="shared" si="1" ref="F11:F22">G11-E11</f>
        <v>20637.25</v>
      </c>
      <c r="G11" s="77">
        <v>79011</v>
      </c>
      <c r="H11" s="76"/>
      <c r="I11" s="76">
        <v>138</v>
      </c>
      <c r="J11" s="78">
        <f aca="true" t="shared" si="2" ref="J11:J22">I11/57</f>
        <v>2.4210526315789473</v>
      </c>
      <c r="K11" s="76">
        <f>74433*1.25</f>
        <v>93041.25</v>
      </c>
      <c r="L11" s="76">
        <f aca="true" t="shared" si="3" ref="L11:L22">M11-K11</f>
        <v>29886.75</v>
      </c>
      <c r="M11" s="79">
        <v>122928</v>
      </c>
      <c r="N11" s="76"/>
      <c r="O11" s="80">
        <f aca="true" t="shared" si="4" ref="O11:O22">C11+I11</f>
        <v>225</v>
      </c>
      <c r="P11" s="81">
        <f aca="true" t="shared" si="5" ref="P11:P22">G11+M11</f>
        <v>201939</v>
      </c>
      <c r="Q11" s="42">
        <f>P11*0.8</f>
        <v>161551.2</v>
      </c>
      <c r="R11" s="82">
        <f>P11</f>
        <v>201939</v>
      </c>
      <c r="T11" s="80">
        <v>225</v>
      </c>
    </row>
    <row r="12" spans="1:20" s="83" customFormat="1" ht="15.75">
      <c r="A12" s="72" t="s">
        <v>206</v>
      </c>
      <c r="B12" s="73">
        <f>536*1.25</f>
        <v>670</v>
      </c>
      <c r="C12" s="74">
        <v>86</v>
      </c>
      <c r="D12" s="75">
        <f t="shared" si="0"/>
        <v>2.606060606060606</v>
      </c>
      <c r="E12" s="76">
        <f>46499*1.25</f>
        <v>58123.75</v>
      </c>
      <c r="F12" s="76">
        <f t="shared" si="1"/>
        <v>20638.25</v>
      </c>
      <c r="G12" s="77">
        <v>78762</v>
      </c>
      <c r="H12" s="76"/>
      <c r="I12" s="76">
        <v>129</v>
      </c>
      <c r="J12" s="75">
        <f t="shared" si="2"/>
        <v>2.263157894736842</v>
      </c>
      <c r="K12" s="76">
        <f>69440*1.25</f>
        <v>86800</v>
      </c>
      <c r="L12" s="76">
        <f t="shared" si="3"/>
        <v>29888</v>
      </c>
      <c r="M12" s="79">
        <v>116688</v>
      </c>
      <c r="N12" s="76"/>
      <c r="O12" s="80">
        <f t="shared" si="4"/>
        <v>215</v>
      </c>
      <c r="P12" s="81">
        <f t="shared" si="5"/>
        <v>195450</v>
      </c>
      <c r="Q12" s="42">
        <f aca="true" t="shared" si="6" ref="Q12:Q22">P12*0.8</f>
        <v>156360</v>
      </c>
      <c r="R12" s="82">
        <f aca="true" t="shared" si="7" ref="R12:R22">R11+P12</f>
        <v>397389</v>
      </c>
      <c r="T12" s="80">
        <v>215</v>
      </c>
    </row>
    <row r="13" spans="1:20" s="83" customFormat="1" ht="15.75">
      <c r="A13" s="72" t="s">
        <v>207</v>
      </c>
      <c r="B13" s="73">
        <f>536*1.25</f>
        <v>670</v>
      </c>
      <c r="C13" s="74">
        <v>91</v>
      </c>
      <c r="D13" s="75">
        <f t="shared" si="0"/>
        <v>2.757575757575758</v>
      </c>
      <c r="E13" s="77">
        <f>48683*1.25</f>
        <v>60853.75</v>
      </c>
      <c r="F13" s="76">
        <f t="shared" si="1"/>
        <v>20637.25</v>
      </c>
      <c r="G13" s="77">
        <v>81491</v>
      </c>
      <c r="H13" s="76"/>
      <c r="I13" s="76">
        <v>135</v>
      </c>
      <c r="J13" s="75">
        <f t="shared" si="2"/>
        <v>2.3684210526315788</v>
      </c>
      <c r="K13" s="76">
        <f>72443*1.25</f>
        <v>90553.75</v>
      </c>
      <c r="L13" s="76">
        <f t="shared" si="3"/>
        <v>29887.25</v>
      </c>
      <c r="M13" s="79">
        <v>120441</v>
      </c>
      <c r="N13" s="76"/>
      <c r="O13" s="80">
        <f t="shared" si="4"/>
        <v>226</v>
      </c>
      <c r="P13" s="81">
        <f t="shared" si="5"/>
        <v>201932</v>
      </c>
      <c r="Q13" s="42">
        <f t="shared" si="6"/>
        <v>161545.6</v>
      </c>
      <c r="R13" s="82">
        <f t="shared" si="7"/>
        <v>599321</v>
      </c>
      <c r="T13" s="80">
        <v>226</v>
      </c>
    </row>
    <row r="14" spans="1:20" ht="15.75">
      <c r="A14" s="72" t="s">
        <v>208</v>
      </c>
      <c r="B14" s="73">
        <f>336*1.25</f>
        <v>420</v>
      </c>
      <c r="C14" s="74">
        <v>68</v>
      </c>
      <c r="D14" s="84">
        <f t="shared" si="0"/>
        <v>2.0606060606060606</v>
      </c>
      <c r="E14" s="76">
        <f>22851*1.25</f>
        <v>28563.75</v>
      </c>
      <c r="F14" s="76">
        <f t="shared" si="1"/>
        <v>20637.25</v>
      </c>
      <c r="G14" s="77">
        <v>49201</v>
      </c>
      <c r="H14" s="76"/>
      <c r="I14" s="76">
        <v>101</v>
      </c>
      <c r="J14" s="75">
        <f t="shared" si="2"/>
        <v>1.7719298245614035</v>
      </c>
      <c r="K14" s="76">
        <f>33899*1.25</f>
        <v>42373.75</v>
      </c>
      <c r="L14" s="76">
        <f t="shared" si="3"/>
        <v>29887.25</v>
      </c>
      <c r="M14" s="79">
        <v>72261</v>
      </c>
      <c r="N14" s="76"/>
      <c r="O14" s="80">
        <f t="shared" si="4"/>
        <v>169</v>
      </c>
      <c r="P14" s="81">
        <f t="shared" si="5"/>
        <v>121462</v>
      </c>
      <c r="Q14" s="42">
        <f t="shared" si="6"/>
        <v>97169.6</v>
      </c>
      <c r="R14" s="82">
        <f t="shared" si="7"/>
        <v>720783</v>
      </c>
      <c r="T14" s="80">
        <v>169</v>
      </c>
    </row>
    <row r="15" spans="1:20" s="83" customFormat="1" ht="15.75">
      <c r="A15" s="72" t="s">
        <v>209</v>
      </c>
      <c r="B15" s="73">
        <f>140*1.25</f>
        <v>175</v>
      </c>
      <c r="C15" s="74">
        <v>52</v>
      </c>
      <c r="D15" s="84">
        <f t="shared" si="0"/>
        <v>1.5757575757575757</v>
      </c>
      <c r="E15" s="76">
        <f>7320*1.25</f>
        <v>9150</v>
      </c>
      <c r="F15" s="76">
        <f t="shared" si="1"/>
        <v>20638</v>
      </c>
      <c r="G15" s="77">
        <v>29788</v>
      </c>
      <c r="H15" s="76"/>
      <c r="I15" s="77">
        <v>78</v>
      </c>
      <c r="J15" s="84">
        <f t="shared" si="2"/>
        <v>1.368421052631579</v>
      </c>
      <c r="K15" s="76">
        <f>10973*1.25</f>
        <v>13716.25</v>
      </c>
      <c r="L15" s="76">
        <f t="shared" si="3"/>
        <v>29887.75</v>
      </c>
      <c r="M15" s="79">
        <v>43604</v>
      </c>
      <c r="N15" s="76"/>
      <c r="O15" s="80">
        <f t="shared" si="4"/>
        <v>130</v>
      </c>
      <c r="P15" s="81">
        <f t="shared" si="5"/>
        <v>73392</v>
      </c>
      <c r="Q15" s="42">
        <f t="shared" si="6"/>
        <v>58713.600000000006</v>
      </c>
      <c r="R15" s="82">
        <f t="shared" si="7"/>
        <v>794175</v>
      </c>
      <c r="T15" s="80">
        <v>130</v>
      </c>
    </row>
    <row r="16" spans="1:20" ht="15.75">
      <c r="A16" s="72" t="s">
        <v>210</v>
      </c>
      <c r="B16" s="73">
        <f>140*1.25</f>
        <v>175</v>
      </c>
      <c r="C16" s="74">
        <v>18</v>
      </c>
      <c r="D16" s="84">
        <f t="shared" si="0"/>
        <v>0.5454545454545454</v>
      </c>
      <c r="E16" s="76">
        <f>2650*1.25</f>
        <v>3312.5</v>
      </c>
      <c r="F16" s="76">
        <f t="shared" si="1"/>
        <v>20637.5</v>
      </c>
      <c r="G16" s="77">
        <v>23950</v>
      </c>
      <c r="H16" s="85"/>
      <c r="I16" s="77">
        <v>29</v>
      </c>
      <c r="J16" s="84">
        <f t="shared" si="2"/>
        <v>0.5087719298245614</v>
      </c>
      <c r="K16" s="76">
        <f>4108*1.25</f>
        <v>5135</v>
      </c>
      <c r="L16" s="76">
        <f t="shared" si="3"/>
        <v>29887</v>
      </c>
      <c r="M16" s="79">
        <v>35022</v>
      </c>
      <c r="N16" s="85"/>
      <c r="O16" s="80">
        <f t="shared" si="4"/>
        <v>47</v>
      </c>
      <c r="P16" s="81">
        <f t="shared" si="5"/>
        <v>58972</v>
      </c>
      <c r="Q16" s="42">
        <f t="shared" si="6"/>
        <v>47177.600000000006</v>
      </c>
      <c r="R16" s="82">
        <f t="shared" si="7"/>
        <v>853147</v>
      </c>
      <c r="T16" s="80">
        <v>47</v>
      </c>
    </row>
    <row r="17" spans="1:20" ht="15.75">
      <c r="A17" s="72" t="s">
        <v>211</v>
      </c>
      <c r="B17" s="73">
        <f>140*1.25</f>
        <v>175</v>
      </c>
      <c r="C17" s="76">
        <v>15</v>
      </c>
      <c r="D17" s="84">
        <f t="shared" si="0"/>
        <v>0.45454545454545453</v>
      </c>
      <c r="E17" s="76">
        <f>2227*1.25</f>
        <v>2783.75</v>
      </c>
      <c r="F17" s="76">
        <f t="shared" si="1"/>
        <v>20637.25</v>
      </c>
      <c r="G17" s="77">
        <v>23421</v>
      </c>
      <c r="H17" s="85"/>
      <c r="I17" s="77">
        <v>21</v>
      </c>
      <c r="J17" s="84">
        <f t="shared" si="2"/>
        <v>0.3684210526315789</v>
      </c>
      <c r="K17" s="76">
        <f>2988*1.25</f>
        <v>3735</v>
      </c>
      <c r="L17" s="77">
        <f t="shared" si="3"/>
        <v>29888</v>
      </c>
      <c r="M17" s="79">
        <v>33623</v>
      </c>
      <c r="N17" s="85"/>
      <c r="O17" s="80">
        <f t="shared" si="4"/>
        <v>36</v>
      </c>
      <c r="P17" s="81">
        <f t="shared" si="5"/>
        <v>57044</v>
      </c>
      <c r="Q17" s="42">
        <f t="shared" si="6"/>
        <v>45635.200000000004</v>
      </c>
      <c r="R17" s="82">
        <f t="shared" si="7"/>
        <v>910191</v>
      </c>
      <c r="T17" s="80">
        <v>36</v>
      </c>
    </row>
    <row r="18" spans="1:20" ht="15.75">
      <c r="A18" s="72" t="s">
        <v>212</v>
      </c>
      <c r="B18" s="73">
        <f>140*1.25</f>
        <v>175</v>
      </c>
      <c r="C18" s="76">
        <v>14</v>
      </c>
      <c r="D18" s="84">
        <f t="shared" si="0"/>
        <v>0.42424242424242425</v>
      </c>
      <c r="E18" s="76">
        <f>1957*1.25</f>
        <v>2446.25</v>
      </c>
      <c r="F18" s="76">
        <f t="shared" si="1"/>
        <v>20637.75</v>
      </c>
      <c r="G18" s="77">
        <v>23084</v>
      </c>
      <c r="H18" s="76"/>
      <c r="I18" s="77">
        <v>18</v>
      </c>
      <c r="J18" s="84">
        <f t="shared" si="2"/>
        <v>0.3157894736842105</v>
      </c>
      <c r="K18" s="77">
        <f>2624*1.25</f>
        <v>3280</v>
      </c>
      <c r="L18" s="76">
        <f t="shared" si="3"/>
        <v>29887</v>
      </c>
      <c r="M18" s="79">
        <v>33167</v>
      </c>
      <c r="N18" s="76"/>
      <c r="O18" s="80">
        <f t="shared" si="4"/>
        <v>32</v>
      </c>
      <c r="P18" s="81">
        <f t="shared" si="5"/>
        <v>56251</v>
      </c>
      <c r="Q18" s="42">
        <f t="shared" si="6"/>
        <v>45000.8</v>
      </c>
      <c r="R18" s="82">
        <f t="shared" si="7"/>
        <v>966442</v>
      </c>
      <c r="T18" s="80">
        <v>32</v>
      </c>
    </row>
    <row r="19" spans="1:21" ht="15.75">
      <c r="A19" s="72" t="s">
        <v>213</v>
      </c>
      <c r="B19" s="73">
        <f>336*1.25</f>
        <v>420</v>
      </c>
      <c r="C19" s="73">
        <v>29</v>
      </c>
      <c r="D19" s="84">
        <f t="shared" si="0"/>
        <v>0.8787878787878788</v>
      </c>
      <c r="E19" s="77">
        <f>9788*1.25</f>
        <v>12235</v>
      </c>
      <c r="F19" s="76">
        <f t="shared" si="1"/>
        <v>20638</v>
      </c>
      <c r="G19" s="77">
        <v>32873</v>
      </c>
      <c r="H19" s="85"/>
      <c r="I19" s="77">
        <v>35</v>
      </c>
      <c r="J19" s="75">
        <f t="shared" si="2"/>
        <v>0.6140350877192983</v>
      </c>
      <c r="K19" s="77">
        <f>11905*1.25</f>
        <v>14881.25</v>
      </c>
      <c r="L19" s="76">
        <f t="shared" si="3"/>
        <v>29887.75</v>
      </c>
      <c r="M19" s="79">
        <v>44769</v>
      </c>
      <c r="N19" s="85"/>
      <c r="O19" s="80">
        <f t="shared" si="4"/>
        <v>64</v>
      </c>
      <c r="P19" s="81">
        <f t="shared" si="5"/>
        <v>77642</v>
      </c>
      <c r="Q19" s="42">
        <f t="shared" si="6"/>
        <v>62113.600000000006</v>
      </c>
      <c r="R19" s="82">
        <f t="shared" si="7"/>
        <v>1044084</v>
      </c>
      <c r="S19" s="44"/>
      <c r="T19" s="80">
        <v>64</v>
      </c>
      <c r="U19" s="44"/>
    </row>
    <row r="20" spans="1:21" ht="15.75">
      <c r="A20" s="72" t="s">
        <v>214</v>
      </c>
      <c r="B20" s="73">
        <f>336*1.25</f>
        <v>420</v>
      </c>
      <c r="C20" s="73">
        <v>57</v>
      </c>
      <c r="D20" s="84">
        <f t="shared" si="0"/>
        <v>1.7272727272727273</v>
      </c>
      <c r="E20" s="77">
        <f>19192*1.25</f>
        <v>23990</v>
      </c>
      <c r="F20" s="76">
        <f t="shared" si="1"/>
        <v>20637</v>
      </c>
      <c r="G20" s="77">
        <v>44627</v>
      </c>
      <c r="H20" s="85"/>
      <c r="I20" s="77">
        <v>79</v>
      </c>
      <c r="J20" s="84">
        <f t="shared" si="2"/>
        <v>1.3859649122807018</v>
      </c>
      <c r="K20" s="77">
        <f>26577*1.25</f>
        <v>33221.25</v>
      </c>
      <c r="L20" s="76">
        <f t="shared" si="3"/>
        <v>29886.75</v>
      </c>
      <c r="M20" s="79">
        <v>63108</v>
      </c>
      <c r="N20" s="85"/>
      <c r="O20" s="80">
        <f t="shared" si="4"/>
        <v>136</v>
      </c>
      <c r="P20" s="81">
        <f t="shared" si="5"/>
        <v>107735</v>
      </c>
      <c r="Q20" s="42">
        <f t="shared" si="6"/>
        <v>86188</v>
      </c>
      <c r="R20" s="82">
        <f t="shared" si="7"/>
        <v>1151819</v>
      </c>
      <c r="T20" s="80">
        <v>136</v>
      </c>
      <c r="U20" s="44"/>
    </row>
    <row r="21" spans="1:22" ht="15.75">
      <c r="A21" s="72" t="s">
        <v>215</v>
      </c>
      <c r="B21" s="73">
        <f>336*1.25</f>
        <v>420</v>
      </c>
      <c r="C21" s="74">
        <v>68</v>
      </c>
      <c r="D21" s="84">
        <f t="shared" si="0"/>
        <v>2.0606060606060606</v>
      </c>
      <c r="E21" s="76">
        <f>22975*1.25</f>
        <v>28718.75</v>
      </c>
      <c r="F21" s="76">
        <f t="shared" si="1"/>
        <v>20638.25</v>
      </c>
      <c r="G21" s="77">
        <v>49357</v>
      </c>
      <c r="H21" s="443"/>
      <c r="I21" s="77">
        <v>95</v>
      </c>
      <c r="J21" s="84">
        <f t="shared" si="2"/>
        <v>1.6666666666666667</v>
      </c>
      <c r="K21" s="76">
        <f>32215*1.25</f>
        <v>40268.75</v>
      </c>
      <c r="L21" s="76">
        <f t="shared" si="3"/>
        <v>29887.25</v>
      </c>
      <c r="M21" s="79">
        <v>70156</v>
      </c>
      <c r="N21" s="443"/>
      <c r="O21" s="80">
        <f t="shared" si="4"/>
        <v>163</v>
      </c>
      <c r="P21" s="81">
        <f t="shared" si="5"/>
        <v>119513</v>
      </c>
      <c r="Q21" s="446">
        <f t="shared" si="6"/>
        <v>95610.40000000001</v>
      </c>
      <c r="R21" s="82">
        <f t="shared" si="7"/>
        <v>1271332</v>
      </c>
      <c r="T21" s="80">
        <v>163</v>
      </c>
      <c r="U21" s="44">
        <f>SUM(T11:T21)</f>
        <v>1443</v>
      </c>
      <c r="V21" s="42">
        <f>T21*1000*0.8</f>
        <v>130400</v>
      </c>
    </row>
    <row r="22" spans="1:18" ht="16.5" thickBot="1">
      <c r="A22" s="587" t="s">
        <v>216</v>
      </c>
      <c r="B22" s="588">
        <f>536*1.25</f>
        <v>670</v>
      </c>
      <c r="C22" s="589">
        <v>86</v>
      </c>
      <c r="D22" s="590">
        <f t="shared" si="0"/>
        <v>2.606060606060606</v>
      </c>
      <c r="E22" s="591">
        <f>46081*1.25</f>
        <v>57601.25</v>
      </c>
      <c r="F22" s="591">
        <f t="shared" si="1"/>
        <v>20637.75</v>
      </c>
      <c r="G22" s="592">
        <v>78239</v>
      </c>
      <c r="H22" s="444"/>
      <c r="I22" s="593">
        <v>120</v>
      </c>
      <c r="J22" s="590">
        <f t="shared" si="2"/>
        <v>2.1052631578947367</v>
      </c>
      <c r="K22" s="592">
        <f>64378*1.25</f>
        <v>80472.5</v>
      </c>
      <c r="L22" s="591">
        <f t="shared" si="3"/>
        <v>29888.5</v>
      </c>
      <c r="M22" s="594">
        <v>110361</v>
      </c>
      <c r="N22" s="76"/>
      <c r="O22" s="595">
        <f t="shared" si="4"/>
        <v>206</v>
      </c>
      <c r="P22" s="596">
        <f t="shared" si="5"/>
        <v>188600</v>
      </c>
      <c r="Q22" s="445">
        <f t="shared" si="6"/>
        <v>150880</v>
      </c>
      <c r="R22" s="82">
        <f t="shared" si="7"/>
        <v>1459932</v>
      </c>
    </row>
    <row r="23" spans="1:16" ht="16.5" thickBot="1">
      <c r="A23" s="86"/>
      <c r="B23" s="87"/>
      <c r="C23" s="88"/>
      <c r="D23" s="89"/>
      <c r="E23" s="88"/>
      <c r="F23" s="88"/>
      <c r="G23" s="90"/>
      <c r="H23" s="88"/>
      <c r="I23" s="90"/>
      <c r="J23" s="89"/>
      <c r="K23" s="88"/>
      <c r="L23" s="88"/>
      <c r="M23" s="90"/>
      <c r="N23" s="88"/>
      <c r="O23" s="88"/>
      <c r="P23" s="91"/>
    </row>
    <row r="24" spans="1:16" ht="15.75">
      <c r="A24" s="92" t="s">
        <v>217</v>
      </c>
      <c r="B24" s="93" t="s">
        <v>191</v>
      </c>
      <c r="C24" s="94">
        <f>SUM(C11:C23)</f>
        <v>671</v>
      </c>
      <c r="D24" s="95">
        <f>SUM(D11:D23)</f>
        <v>20.333333333333332</v>
      </c>
      <c r="E24" s="96">
        <f>SUM(E11:E23)</f>
        <v>346152.5</v>
      </c>
      <c r="F24" s="96">
        <f>SUM(F11:F23)</f>
        <v>247651.5</v>
      </c>
      <c r="G24" s="97">
        <f>SUM(G11:G23)</f>
        <v>593804</v>
      </c>
      <c r="H24" s="96"/>
      <c r="I24" s="98">
        <f>SUM(I11:I23)</f>
        <v>978</v>
      </c>
      <c r="J24" s="99">
        <f>SUM(J11:J23)</f>
        <v>17.157894736842106</v>
      </c>
      <c r="K24" s="96">
        <f>SUM(K11:K23)</f>
        <v>507478.75</v>
      </c>
      <c r="L24" s="96">
        <f>SUM(L11:L23)</f>
        <v>358649.25</v>
      </c>
      <c r="M24" s="100">
        <f>SUM(M11:M23)</f>
        <v>866128</v>
      </c>
      <c r="N24" s="54"/>
      <c r="O24" s="101">
        <f>SUM(O11:O23)</f>
        <v>1649</v>
      </c>
      <c r="P24" s="102">
        <f>SUM(P11:P22)</f>
        <v>1459932</v>
      </c>
    </row>
    <row r="25" spans="1:16" ht="15.75">
      <c r="A25" s="103"/>
      <c r="B25" s="104"/>
      <c r="C25" s="105"/>
      <c r="D25" s="106"/>
      <c r="E25" s="54" t="s">
        <v>191</v>
      </c>
      <c r="F25" s="54"/>
      <c r="G25" s="107"/>
      <c r="H25" s="54"/>
      <c r="I25" s="54"/>
      <c r="J25" s="54"/>
      <c r="K25" s="54"/>
      <c r="L25" s="54"/>
      <c r="M25" s="108"/>
      <c r="N25" s="54"/>
      <c r="O25" s="109"/>
      <c r="P25" s="110"/>
    </row>
    <row r="26" spans="1:16" ht="16.5" thickBot="1">
      <c r="A26" s="111" t="s">
        <v>218</v>
      </c>
      <c r="B26" s="112"/>
      <c r="C26" s="113"/>
      <c r="D26" s="114">
        <f>SUM(D11:D23)</f>
        <v>20.333333333333332</v>
      </c>
      <c r="E26" s="115">
        <f>E24/33</f>
        <v>10489.469696969696</v>
      </c>
      <c r="F26" s="115">
        <f>F24/33</f>
        <v>7504.590909090909</v>
      </c>
      <c r="G26" s="116">
        <f>G24/33</f>
        <v>17994.060606060608</v>
      </c>
      <c r="H26" s="115"/>
      <c r="I26" s="114" t="s">
        <v>191</v>
      </c>
      <c r="J26" s="117">
        <f>J24</f>
        <v>17.157894736842106</v>
      </c>
      <c r="K26" s="115">
        <f>K24/57</f>
        <v>8903.13596491228</v>
      </c>
      <c r="L26" s="115">
        <f>L24/57</f>
        <v>6292.0921052631575</v>
      </c>
      <c r="M26" s="118">
        <f>M24/57</f>
        <v>15195.228070175439</v>
      </c>
      <c r="N26" s="119"/>
      <c r="O26" s="120">
        <f>O24/90</f>
        <v>18.322222222222223</v>
      </c>
      <c r="P26" s="118">
        <f>P24/90</f>
        <v>16221.466666666667</v>
      </c>
    </row>
    <row r="28" spans="3:4" ht="12.75">
      <c r="C28" s="42" t="s">
        <v>219</v>
      </c>
      <c r="D28" s="44">
        <f>F24+L24</f>
        <v>606300.75</v>
      </c>
    </row>
    <row r="29" spans="3:4" ht="12.75">
      <c r="C29" s="42" t="s">
        <v>220</v>
      </c>
      <c r="D29" s="44">
        <f>E24+K24</f>
        <v>853631.25</v>
      </c>
    </row>
    <row r="30" spans="3:17" ht="12.75">
      <c r="C30" s="42" t="s">
        <v>221</v>
      </c>
      <c r="D30" s="44">
        <f>SUM(D28:D29)</f>
        <v>1459932</v>
      </c>
      <c r="F30" s="42" t="s">
        <v>222</v>
      </c>
      <c r="G30" s="42">
        <f>D30*20/100</f>
        <v>291986.4</v>
      </c>
      <c r="Q30" s="42">
        <f>SUM(Q11:Q21)</f>
        <v>1017065.6</v>
      </c>
    </row>
  </sheetData>
  <sheetProtection/>
  <mergeCells count="2">
    <mergeCell ref="A3:P3"/>
    <mergeCell ref="A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J24" sqref="J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hemma</dc:creator>
  <cp:keywords/>
  <dc:description/>
  <cp:lastModifiedBy>Leif hemma</cp:lastModifiedBy>
  <cp:lastPrinted>2020-11-07T16:42:48Z</cp:lastPrinted>
  <dcterms:created xsi:type="dcterms:W3CDTF">2020-01-04T16:55:04Z</dcterms:created>
  <dcterms:modified xsi:type="dcterms:W3CDTF">2021-01-05T14:59:29Z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